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Dateien\06_Blog\05_Sicherheit\03_Datenbanken\03_Realdepots\01_Aktuell\"/>
    </mc:Choice>
  </mc:AlternateContent>
  <xr:revisionPtr revIDLastSave="0" documentId="13_ncr:1_{7E953AB4-C9F3-49F6-B370-02E90B89BA56}" xr6:coauthVersionLast="47" xr6:coauthVersionMax="47" xr10:uidLastSave="{00000000-0000-0000-0000-000000000000}"/>
  <bookViews>
    <workbookView xWindow="-120" yWindow="-120" windowWidth="25440" windowHeight="15270" tabRatio="500" xr2:uid="{00000000-000D-0000-FFFF-FFFF00000000}"/>
  </bookViews>
  <sheets>
    <sheet name="Depot" sheetId="11" r:id="rId1"/>
    <sheet name="Gliederung" sheetId="14" r:id="rId2"/>
    <sheet name="Entwicklung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2" l="1"/>
  <c r="H11" i="12"/>
  <c r="H12" i="12"/>
  <c r="H5" i="12"/>
  <c r="H6" i="12"/>
  <c r="H7" i="12"/>
  <c r="H8" i="12"/>
  <c r="H9" i="12"/>
  <c r="D5" i="12"/>
  <c r="D6" i="12"/>
  <c r="D7" i="12"/>
  <c r="J9" i="11"/>
  <c r="K9" i="11" s="1"/>
  <c r="L9" i="11" s="1"/>
  <c r="M9" i="11" s="1"/>
  <c r="Q9" i="11"/>
  <c r="S9" i="11"/>
  <c r="T9" i="11"/>
  <c r="J10" i="11"/>
  <c r="Q10" i="11" s="1"/>
  <c r="K10" i="11"/>
  <c r="L10" i="11"/>
  <c r="M10" i="11" s="1"/>
  <c r="S10" i="11"/>
  <c r="T10" i="11"/>
  <c r="J11" i="11"/>
  <c r="Q11" i="11" s="1"/>
  <c r="K11" i="11"/>
  <c r="L11" i="11" s="1"/>
  <c r="S11" i="11"/>
  <c r="T11" i="11"/>
  <c r="J12" i="11"/>
  <c r="K12" i="11"/>
  <c r="Q12" i="11"/>
  <c r="S12" i="11"/>
  <c r="T12" i="11"/>
  <c r="J13" i="11"/>
  <c r="Q13" i="11" s="1"/>
  <c r="K13" i="11"/>
  <c r="L13" i="11" s="1"/>
  <c r="S13" i="11"/>
  <c r="T13" i="11"/>
  <c r="J14" i="11"/>
  <c r="K14" i="11" s="1"/>
  <c r="L14" i="11" s="1"/>
  <c r="M14" i="11" s="1"/>
  <c r="S14" i="11"/>
  <c r="T14" i="11"/>
  <c r="J15" i="11"/>
  <c r="K15" i="11"/>
  <c r="L15" i="11" s="1"/>
  <c r="M15" i="11" s="1"/>
  <c r="Q15" i="11"/>
  <c r="S15" i="11"/>
  <c r="T15" i="11"/>
  <c r="J16" i="11"/>
  <c r="Q16" i="11" s="1"/>
  <c r="K16" i="11"/>
  <c r="L16" i="11" s="1"/>
  <c r="S16" i="11"/>
  <c r="T16" i="11"/>
  <c r="J8" i="11"/>
  <c r="M16" i="11" l="1"/>
  <c r="Q14" i="11"/>
  <c r="M11" i="11"/>
  <c r="L12" i="11"/>
  <c r="M12" i="11" s="1"/>
  <c r="M13" i="11"/>
  <c r="S8" i="11"/>
  <c r="S6" i="11" l="1"/>
  <c r="J7" i="11" l="1"/>
  <c r="Q7" i="11" s="1"/>
  <c r="Q8" i="11"/>
  <c r="J6" i="11"/>
  <c r="Q6" i="11" s="1"/>
  <c r="S7" i="11"/>
  <c r="S5" i="11"/>
  <c r="T6" i="11"/>
  <c r="T7" i="11"/>
  <c r="K6" i="11" l="1"/>
  <c r="K7" i="11"/>
  <c r="K8" i="11"/>
  <c r="L8" i="11" s="1"/>
  <c r="T8" i="11"/>
  <c r="L7" i="11" l="1"/>
  <c r="M7" i="11" s="1"/>
  <c r="L6" i="11"/>
  <c r="M6" i="11" s="1"/>
  <c r="M8" i="11"/>
  <c r="D12" i="12"/>
  <c r="D11" i="12" s="1"/>
  <c r="D10" i="12" s="1"/>
  <c r="D9" i="12" s="1"/>
  <c r="D8" i="12" s="1"/>
  <c r="T5" i="11" l="1"/>
  <c r="K5" i="11"/>
  <c r="L5" i="11" l="1"/>
  <c r="Q5" i="11"/>
  <c r="K17" i="11"/>
  <c r="Q17" i="11" l="1"/>
  <c r="T17" i="11" s="1"/>
  <c r="R17" i="11"/>
  <c r="S17" i="11"/>
  <c r="N10" i="11"/>
  <c r="N13" i="11"/>
  <c r="N15" i="11"/>
  <c r="N11" i="11"/>
  <c r="D74" i="14" s="1"/>
  <c r="N14" i="11"/>
  <c r="H74" i="14" s="1"/>
  <c r="N12" i="11"/>
  <c r="C74" i="14" s="1"/>
  <c r="N9" i="11"/>
  <c r="I74" i="14" s="1"/>
  <c r="N16" i="11"/>
  <c r="N7" i="11"/>
  <c r="N6" i="11"/>
  <c r="N8" i="11"/>
  <c r="G74" i="14" s="1"/>
  <c r="M5" i="11"/>
  <c r="B74" i="14" l="1"/>
  <c r="D71" i="14"/>
  <c r="F74" i="14"/>
  <c r="B71" i="14"/>
  <c r="B77" i="14"/>
  <c r="C71" i="14"/>
  <c r="E74" i="14"/>
  <c r="L17" i="11"/>
  <c r="M17" i="11" s="1"/>
  <c r="N5" i="11"/>
  <c r="A77" i="14" s="1"/>
  <c r="A74" i="14" l="1"/>
  <c r="A71" i="14"/>
  <c r="N17" i="11"/>
</calcChain>
</file>

<file path=xl/sharedStrings.xml><?xml version="1.0" encoding="utf-8"?>
<sst xmlns="http://schemas.openxmlformats.org/spreadsheetml/2006/main" count="306" uniqueCount="136">
  <si>
    <t>Summe</t>
  </si>
  <si>
    <t>Anzahl</t>
  </si>
  <si>
    <t>Region</t>
  </si>
  <si>
    <t>M</t>
  </si>
  <si>
    <t>ETF</t>
  </si>
  <si>
    <t>USA</t>
  </si>
  <si>
    <t>Prozent</t>
  </si>
  <si>
    <t>Industrieländer</t>
  </si>
  <si>
    <t>Nummer</t>
  </si>
  <si>
    <t>Name</t>
  </si>
  <si>
    <t>Börse</t>
  </si>
  <si>
    <t>Einstandskurs</t>
  </si>
  <si>
    <t>Wechselkurs</t>
  </si>
  <si>
    <t>Aktueller Kurs</t>
  </si>
  <si>
    <t>Gewinn/Verlust</t>
  </si>
  <si>
    <t>Anteil</t>
  </si>
  <si>
    <t>Dividende/Jahr</t>
  </si>
  <si>
    <t>Intervall</t>
  </si>
  <si>
    <t>Quellensteuer</t>
  </si>
  <si>
    <t>Dividendenrendite</t>
  </si>
  <si>
    <t>Schwerpunkt</t>
  </si>
  <si>
    <t>Seitenprofile</t>
  </si>
  <si>
    <t>Blog:</t>
  </si>
  <si>
    <t>https://nurbaresistwahres.de</t>
  </si>
  <si>
    <t>Bücher:</t>
  </si>
  <si>
    <t>https://nurbaresistwahres.de/buecher</t>
  </si>
  <si>
    <t>Leistungen:</t>
  </si>
  <si>
    <t>https://nurbaresistwahres.de/leistungen</t>
  </si>
  <si>
    <t>FB-Seite:</t>
  </si>
  <si>
    <t>https://www.facebook.com/nurbaresistwahres</t>
  </si>
  <si>
    <t>FB-Gruppe:</t>
  </si>
  <si>
    <t>https://www.facebook.com/groups/einkommensinvestoren</t>
  </si>
  <si>
    <t>Instagram:</t>
  </si>
  <si>
    <t>https://www.instagram.com/baresistwahres</t>
  </si>
  <si>
    <t>Twitter:</t>
  </si>
  <si>
    <t>https://twitter.com/baresistwahres</t>
  </si>
  <si>
    <t>LinkedIn:</t>
  </si>
  <si>
    <t>https://www.linkedin.com/company/baresistwahres</t>
  </si>
  <si>
    <t>YouTube:</t>
  </si>
  <si>
    <t>https://nurbaresistwahres.de/youtube</t>
  </si>
  <si>
    <t>Personenprofile</t>
  </si>
  <si>
    <t>https://www.linkedin.com/in/luis-pazos</t>
  </si>
  <si>
    <t>XING:</t>
  </si>
  <si>
    <t xml:space="preserve">https://www.xing.com/profile/Luis_Pazos </t>
  </si>
  <si>
    <t>Amazon:</t>
  </si>
  <si>
    <t>https://www.amazon.de/-/e/B078G5R8F5</t>
  </si>
  <si>
    <t>E-Mail:</t>
  </si>
  <si>
    <t>pazos@nurbaresistwahres.de</t>
  </si>
  <si>
    <t xml:space="preserve">Letzte Bearbeitung </t>
  </si>
  <si>
    <t>Entwicklung</t>
  </si>
  <si>
    <t>Halbjahr</t>
  </si>
  <si>
    <t>Ausschüttungen</t>
  </si>
  <si>
    <t>Abgeltungssteuer</t>
  </si>
  <si>
    <t>Rechtsform</t>
  </si>
  <si>
    <t>Anlageklasse</t>
  </si>
  <si>
    <t>Alternative</t>
  </si>
  <si>
    <t>Aktie</t>
  </si>
  <si>
    <t>Sachwert</t>
  </si>
  <si>
    <t>Anleihe</t>
  </si>
  <si>
    <t>Subklasse</t>
  </si>
  <si>
    <t>Privat Equity</t>
  </si>
  <si>
    <t>Gliederung</t>
  </si>
  <si>
    <t>Depot</t>
  </si>
  <si>
    <t>Währung</t>
  </si>
  <si>
    <t>Zugänge</t>
  </si>
  <si>
    <t>Abgänge</t>
  </si>
  <si>
    <t>Nettosumme</t>
  </si>
  <si>
    <t>Liquidität</t>
  </si>
  <si>
    <t>Gesamtrendite</t>
  </si>
  <si>
    <t>Primärertrag</t>
  </si>
  <si>
    <t>Dividenden</t>
  </si>
  <si>
    <t>Zinsen</t>
  </si>
  <si>
    <t>Wertpapiere</t>
  </si>
  <si>
    <t>1. HJ 2024</t>
  </si>
  <si>
    <t>-</t>
  </si>
  <si>
    <t>USD</t>
  </si>
  <si>
    <t>NYSE</t>
  </si>
  <si>
    <t>Kürzel</t>
  </si>
  <si>
    <t>Prämien</t>
  </si>
  <si>
    <t>REITs</t>
  </si>
  <si>
    <t>2. HJ 2024</t>
  </si>
  <si>
    <t>1. HJ 2025</t>
  </si>
  <si>
    <t>2. HJ 2025</t>
  </si>
  <si>
    <t>1. HJ 2026</t>
  </si>
  <si>
    <t>2. HJ 2026</t>
  </si>
  <si>
    <t>1. HJ 2027</t>
  </si>
  <si>
    <t>Private Equity</t>
  </si>
  <si>
    <t>NASDAQ</t>
  </si>
  <si>
    <t>Standardaktien</t>
  </si>
  <si>
    <t>Schwellenländer</t>
  </si>
  <si>
    <t>RIET</t>
  </si>
  <si>
    <t>PBDC</t>
  </si>
  <si>
    <t>USFR</t>
  </si>
  <si>
    <t>HCOW</t>
  </si>
  <si>
    <t>SPYT</t>
  </si>
  <si>
    <t>Floating Rate Notes</t>
  </si>
  <si>
    <t>S&amp;P500</t>
  </si>
  <si>
    <t>BDCs</t>
  </si>
  <si>
    <t>RDTE</t>
  </si>
  <si>
    <t>QQQI</t>
  </si>
  <si>
    <t>Amplify COWS Covered Call ETF</t>
  </si>
  <si>
    <t>Roundhill Russell 2000 0DTE Covered Call Strategy ETF</t>
  </si>
  <si>
    <t>Defiance S&amp;P 500 Target Income ETF</t>
  </si>
  <si>
    <t>Putnam BDC Income ETF</t>
  </si>
  <si>
    <t>Janus Henderson AAA CLO ETF</t>
  </si>
  <si>
    <t>WisdomTree Floating Rate Treasury Fund ETF</t>
  </si>
  <si>
    <t>Staatsanleihen</t>
  </si>
  <si>
    <t>Cashflow-Aktien</t>
  </si>
  <si>
    <t>Welt</t>
  </si>
  <si>
    <t>Hoya Capital High Dividend Yield ETF</t>
  </si>
  <si>
    <t>NEOS NASDAQ High Income ETF</t>
  </si>
  <si>
    <t>JAAA</t>
  </si>
  <si>
    <t>Firmenkredite</t>
  </si>
  <si>
    <t>CDOs</t>
  </si>
  <si>
    <t>Immobilien</t>
  </si>
  <si>
    <t>Technologieaktien</t>
  </si>
  <si>
    <t>Q</t>
  </si>
  <si>
    <t>BATS</t>
  </si>
  <si>
    <t>W</t>
  </si>
  <si>
    <t>Nebenwerte</t>
  </si>
  <si>
    <t>Russell 2000</t>
  </si>
  <si>
    <t>YGLD</t>
  </si>
  <si>
    <t>Simplify Gold Strategy PLUS Income ETF</t>
  </si>
  <si>
    <t>HIGH</t>
  </si>
  <si>
    <t>BTCI</t>
  </si>
  <si>
    <t>NEOS Bitcoin High Income ETF</t>
  </si>
  <si>
    <t>Simplify Enhanced Income ETF</t>
  </si>
  <si>
    <t>Kryptowährungen</t>
  </si>
  <si>
    <t>Bitcoin</t>
  </si>
  <si>
    <t>Gold</t>
  </si>
  <si>
    <t>T-Bills</t>
  </si>
  <si>
    <t>Rohstoffe</t>
  </si>
  <si>
    <t>LFGY</t>
  </si>
  <si>
    <t>YieldMax Crypto Industry Option Income ETF</t>
  </si>
  <si>
    <t>Blockchain-Aktien</t>
  </si>
  <si>
    <t>2. HJ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</si>
</sst>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]_-;\-* #,##0.00\ [$€]_-;_-* \-??\ [$€]_-;_-@_-"/>
    <numFmt numFmtId="165" formatCode="0\ %"/>
    <numFmt numFmtId="166" formatCode="#,##0.00_ ;[Red]\-#,##0.00\ "/>
    <numFmt numFmtId="167" formatCode="0.0%"/>
    <numFmt numFmtId="168" formatCode="#,##0_ ;[Red]\-#,##0\ "/>
    <numFmt numFmtId="169" formatCode="#,##0.00\ [$€-407];[Red]\-#,##0.00\ [$€-407]"/>
    <numFmt numFmtId="170" formatCode="0.0\ %"/>
    <numFmt numFmtId="171" formatCode="0.00\ %"/>
  </numFmts>
  <fonts count="21" x14ac:knownFonts="1">
    <font>
      <sz val="10"/>
      <name val="Arial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66CC"/>
      <name val="Arial"/>
      <family val="2"/>
    </font>
    <font>
      <u/>
      <sz val="10"/>
      <color rgb="FF1155CC"/>
      <name val="Arial"/>
      <family val="2"/>
    </font>
    <font>
      <u/>
      <sz val="10"/>
      <color rgb="FF0563C1"/>
      <name val="Arial"/>
      <family val="2"/>
    </font>
    <font>
      <u/>
      <sz val="10"/>
      <color indexed="30"/>
      <name val="Arial"/>
      <family val="2"/>
    </font>
    <font>
      <sz val="8"/>
      <name val="Arial"/>
      <family val="2"/>
    </font>
    <font>
      <sz val="10"/>
      <color rgb="FFFFCC99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62"/>
        <bgColor indexed="56"/>
      </patternFill>
    </fill>
    <fill>
      <patternFill patternType="solid">
        <fgColor indexed="25"/>
        <bgColor indexed="61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rgb="FFFFFFCC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rgb="FF333399"/>
        <bgColor indexed="56"/>
      </patternFill>
    </fill>
    <fill>
      <patternFill patternType="solid">
        <fgColor rgb="FFFFCC99"/>
        <bgColor indexed="22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164" fontId="10" fillId="0" borderId="0" applyFill="0" applyBorder="0" applyAlignment="0" applyProtection="0"/>
    <xf numFmtId="165" fontId="10" fillId="0" borderId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165" fontId="2" fillId="0" borderId="0" applyFill="0" applyBorder="0" applyAlignment="0" applyProtection="0"/>
    <xf numFmtId="44" fontId="2" fillId="0" borderId="0" applyFill="0" applyBorder="0" applyAlignment="0" applyProtection="0"/>
    <xf numFmtId="0" fontId="16" fillId="0" borderId="0" applyNumberForma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6" fillId="2" borderId="0" xfId="0" applyFont="1" applyFill="1"/>
    <xf numFmtId="166" fontId="6" fillId="2" borderId="0" xfId="0" applyNumberFormat="1" applyFont="1" applyFill="1"/>
    <xf numFmtId="0" fontId="8" fillId="2" borderId="0" xfId="0" applyFont="1" applyFill="1"/>
    <xf numFmtId="166" fontId="2" fillId="5" borderId="0" xfId="0" applyNumberFormat="1" applyFont="1" applyFill="1"/>
    <xf numFmtId="166" fontId="2" fillId="5" borderId="0" xfId="0" applyNumberFormat="1" applyFont="1" applyFill="1" applyAlignment="1">
      <alignment horizontal="right"/>
    </xf>
    <xf numFmtId="167" fontId="2" fillId="5" borderId="0" xfId="0" applyNumberFormat="1" applyFont="1" applyFill="1"/>
    <xf numFmtId="166" fontId="2" fillId="6" borderId="0" xfId="0" applyNumberFormat="1" applyFont="1" applyFill="1"/>
    <xf numFmtId="0" fontId="5" fillId="3" borderId="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left"/>
    </xf>
    <xf numFmtId="167" fontId="2" fillId="5" borderId="3" xfId="0" applyNumberFormat="1" applyFont="1" applyFill="1" applyBorder="1"/>
    <xf numFmtId="166" fontId="2" fillId="6" borderId="9" xfId="0" applyNumberFormat="1" applyFont="1" applyFill="1" applyBorder="1"/>
    <xf numFmtId="166" fontId="2" fillId="6" borderId="3" xfId="0" applyNumberFormat="1" applyFont="1" applyFill="1" applyBorder="1"/>
    <xf numFmtId="166" fontId="2" fillId="5" borderId="9" xfId="0" applyNumberFormat="1" applyFont="1" applyFill="1" applyBorder="1"/>
    <xf numFmtId="166" fontId="2" fillId="5" borderId="3" xfId="0" applyNumberFormat="1" applyFont="1" applyFill="1" applyBorder="1"/>
    <xf numFmtId="166" fontId="7" fillId="6" borderId="4" xfId="0" applyNumberFormat="1" applyFont="1" applyFill="1" applyBorder="1"/>
    <xf numFmtId="166" fontId="7" fillId="5" borderId="4" xfId="0" applyNumberFormat="1" applyFont="1" applyFill="1" applyBorder="1"/>
    <xf numFmtId="167" fontId="0" fillId="5" borderId="3" xfId="0" applyNumberFormat="1" applyFill="1" applyBorder="1"/>
    <xf numFmtId="166" fontId="2" fillId="7" borderId="9" xfId="0" applyNumberFormat="1" applyFont="1" applyFill="1" applyBorder="1"/>
    <xf numFmtId="166" fontId="6" fillId="5" borderId="9" xfId="0" applyNumberFormat="1" applyFont="1" applyFill="1" applyBorder="1" applyAlignment="1">
      <alignment horizontal="left"/>
    </xf>
    <xf numFmtId="0" fontId="5" fillId="3" borderId="5" xfId="0" applyFont="1" applyFill="1" applyBorder="1"/>
    <xf numFmtId="0" fontId="5" fillId="3" borderId="6" xfId="0" applyFont="1" applyFill="1" applyBorder="1"/>
    <xf numFmtId="167" fontId="0" fillId="5" borderId="4" xfId="0" applyNumberFormat="1" applyFill="1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7" fillId="8" borderId="0" xfId="0" applyFont="1" applyFill="1"/>
    <xf numFmtId="0" fontId="2" fillId="8" borderId="0" xfId="0" applyFont="1" applyFill="1"/>
    <xf numFmtId="0" fontId="12" fillId="8" borderId="0" xfId="0" applyFont="1" applyFill="1"/>
    <xf numFmtId="0" fontId="13" fillId="8" borderId="0" xfId="0" applyFont="1" applyFill="1"/>
    <xf numFmtId="0" fontId="14" fillId="8" borderId="0" xfId="0" applyFont="1" applyFill="1"/>
    <xf numFmtId="0" fontId="15" fillId="8" borderId="0" xfId="0" applyFont="1" applyFill="1"/>
    <xf numFmtId="14" fontId="7" fillId="8" borderId="0" xfId="0" applyNumberFormat="1" applyFont="1" applyFill="1"/>
    <xf numFmtId="14" fontId="2" fillId="8" borderId="0" xfId="0" applyNumberFormat="1" applyFont="1" applyFill="1"/>
    <xf numFmtId="14" fontId="2" fillId="8" borderId="0" xfId="0" applyNumberFormat="1" applyFont="1" applyFill="1" applyAlignment="1">
      <alignment horizontal="left"/>
    </xf>
    <xf numFmtId="0" fontId="5" fillId="3" borderId="9" xfId="0" applyFont="1" applyFill="1" applyBorder="1"/>
    <xf numFmtId="8" fontId="11" fillId="9" borderId="9" xfId="0" applyNumberFormat="1" applyFont="1" applyFill="1" applyBorder="1" applyAlignment="1">
      <alignment horizontal="right"/>
    </xf>
    <xf numFmtId="0" fontId="16" fillId="2" borderId="0" xfId="8" applyFill="1"/>
    <xf numFmtId="8" fontId="11" fillId="10" borderId="10" xfId="0" applyNumberFormat="1" applyFont="1" applyFill="1" applyBorder="1" applyAlignment="1">
      <alignment horizontal="right"/>
    </xf>
    <xf numFmtId="8" fontId="11" fillId="10" borderId="15" xfId="0" applyNumberFormat="1" applyFont="1" applyFill="1" applyBorder="1" applyAlignment="1">
      <alignment horizontal="right"/>
    </xf>
    <xf numFmtId="8" fontId="11" fillId="10" borderId="9" xfId="0" applyNumberFormat="1" applyFont="1" applyFill="1" applyBorder="1" applyAlignment="1">
      <alignment horizontal="right"/>
    </xf>
    <xf numFmtId="8" fontId="0" fillId="2" borderId="0" xfId="0" applyNumberFormat="1" applyFill="1"/>
    <xf numFmtId="0" fontId="5" fillId="3" borderId="16" xfId="0" applyFont="1" applyFill="1" applyBorder="1" applyAlignment="1">
      <alignment horizontal="center"/>
    </xf>
    <xf numFmtId="166" fontId="5" fillId="3" borderId="5" xfId="0" applyNumberFormat="1" applyFont="1" applyFill="1" applyBorder="1"/>
    <xf numFmtId="167" fontId="5" fillId="3" borderId="5" xfId="0" applyNumberFormat="1" applyFont="1" applyFill="1" applyBorder="1"/>
    <xf numFmtId="167" fontId="5" fillId="3" borderId="5" xfId="3" applyNumberFormat="1" applyFont="1" applyFill="1" applyBorder="1" applyAlignment="1" applyProtection="1"/>
    <xf numFmtId="167" fontId="11" fillId="6" borderId="3" xfId="0" applyNumberFormat="1" applyFont="1" applyFill="1" applyBorder="1"/>
    <xf numFmtId="167" fontId="11" fillId="6" borderId="4" xfId="0" applyNumberFormat="1" applyFont="1" applyFill="1" applyBorder="1"/>
    <xf numFmtId="166" fontId="11" fillId="6" borderId="9" xfId="0" applyNumberFormat="1" applyFont="1" applyFill="1" applyBorder="1"/>
    <xf numFmtId="166" fontId="11" fillId="6" borderId="0" xfId="0" applyNumberFormat="1" applyFont="1" applyFill="1" applyAlignment="1">
      <alignment horizontal="right"/>
    </xf>
    <xf numFmtId="166" fontId="11" fillId="6" borderId="0" xfId="0" applyNumberFormat="1" applyFont="1" applyFill="1"/>
    <xf numFmtId="167" fontId="11" fillId="6" borderId="0" xfId="0" applyNumberFormat="1" applyFont="1" applyFill="1"/>
    <xf numFmtId="166" fontId="11" fillId="6" borderId="9" xfId="0" applyNumberFormat="1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167" fontId="11" fillId="5" borderId="3" xfId="0" applyNumberFormat="1" applyFont="1" applyFill="1" applyBorder="1"/>
    <xf numFmtId="167" fontId="11" fillId="5" borderId="4" xfId="0" applyNumberFormat="1" applyFont="1" applyFill="1" applyBorder="1"/>
    <xf numFmtId="166" fontId="11" fillId="5" borderId="9" xfId="0" applyNumberFormat="1" applyFont="1" applyFill="1" applyBorder="1"/>
    <xf numFmtId="166" fontId="11" fillId="5" borderId="0" xfId="0" applyNumberFormat="1" applyFont="1" applyFill="1" applyAlignment="1">
      <alignment horizontal="right"/>
    </xf>
    <xf numFmtId="166" fontId="11" fillId="5" borderId="0" xfId="0" applyNumberFormat="1" applyFont="1" applyFill="1"/>
    <xf numFmtId="167" fontId="11" fillId="5" borderId="0" xfId="0" applyNumberFormat="1" applyFont="1" applyFill="1"/>
    <xf numFmtId="166" fontId="11" fillId="5" borderId="9" xfId="0" applyNumberFormat="1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166" fontId="11" fillId="5" borderId="0" xfId="0" applyNumberFormat="1" applyFont="1" applyFill="1" applyAlignment="1">
      <alignment horizontal="left"/>
    </xf>
    <xf numFmtId="166" fontId="11" fillId="6" borderId="0" xfId="0" applyNumberFormat="1" applyFont="1" applyFill="1" applyAlignment="1">
      <alignment horizontal="left"/>
    </xf>
    <xf numFmtId="166" fontId="6" fillId="5" borderId="0" xfId="0" applyNumberFormat="1" applyFont="1" applyFill="1" applyAlignment="1">
      <alignment horizontal="left"/>
    </xf>
    <xf numFmtId="165" fontId="11" fillId="5" borderId="3" xfId="0" applyNumberFormat="1" applyFont="1" applyFill="1" applyBorder="1" applyAlignment="1">
      <alignment horizontal="left"/>
    </xf>
    <xf numFmtId="165" fontId="11" fillId="6" borderId="3" xfId="0" applyNumberFormat="1" applyFont="1" applyFill="1" applyBorder="1" applyAlignment="1">
      <alignment horizontal="left"/>
    </xf>
    <xf numFmtId="165" fontId="6" fillId="5" borderId="3" xfId="0" applyNumberFormat="1" applyFont="1" applyFill="1" applyBorder="1" applyAlignment="1">
      <alignment horizontal="left"/>
    </xf>
    <xf numFmtId="0" fontId="2" fillId="2" borderId="0" xfId="4" applyFill="1"/>
    <xf numFmtId="0" fontId="6" fillId="2" borderId="0" xfId="4" applyFont="1" applyFill="1"/>
    <xf numFmtId="0" fontId="7" fillId="8" borderId="0" xfId="4" applyFont="1" applyFill="1"/>
    <xf numFmtId="0" fontId="2" fillId="8" borderId="0" xfId="4" applyFill="1"/>
    <xf numFmtId="0" fontId="12" fillId="8" borderId="0" xfId="4" applyFont="1" applyFill="1"/>
    <xf numFmtId="0" fontId="13" fillId="8" borderId="0" xfId="4" applyFont="1" applyFill="1"/>
    <xf numFmtId="0" fontId="14" fillId="8" borderId="0" xfId="4" applyFont="1" applyFill="1"/>
    <xf numFmtId="0" fontId="15" fillId="8" borderId="0" xfId="4" applyFont="1" applyFill="1"/>
    <xf numFmtId="14" fontId="7" fillId="8" borderId="0" xfId="4" applyNumberFormat="1" applyFont="1" applyFill="1"/>
    <xf numFmtId="14" fontId="2" fillId="8" borderId="0" xfId="4" applyNumberFormat="1" applyFill="1"/>
    <xf numFmtId="0" fontId="11" fillId="2" borderId="0" xfId="4" applyFont="1" applyFill="1"/>
    <xf numFmtId="168" fontId="2" fillId="6" borderId="2" xfId="0" applyNumberFormat="1" applyFont="1" applyFill="1" applyBorder="1"/>
    <xf numFmtId="168" fontId="2" fillId="5" borderId="3" xfId="0" applyNumberFormat="1" applyFont="1" applyFill="1" applyBorder="1"/>
    <xf numFmtId="168" fontId="2" fillId="6" borderId="3" xfId="0" applyNumberFormat="1" applyFont="1" applyFill="1" applyBorder="1"/>
    <xf numFmtId="0" fontId="2" fillId="10" borderId="7" xfId="0" applyFont="1" applyFill="1" applyBorder="1" applyAlignment="1">
      <alignment horizontal="left"/>
    </xf>
    <xf numFmtId="0" fontId="2" fillId="10" borderId="9" xfId="0" applyFont="1" applyFill="1" applyBorder="1" applyAlignment="1">
      <alignment horizontal="left"/>
    </xf>
    <xf numFmtId="0" fontId="2" fillId="9" borderId="9" xfId="0" applyFont="1" applyFill="1" applyBorder="1" applyAlignment="1">
      <alignment horizontal="left"/>
    </xf>
    <xf numFmtId="170" fontId="10" fillId="9" borderId="3" xfId="3" applyNumberFormat="1" applyFill="1" applyBorder="1" applyAlignment="1">
      <alignment horizontal="right"/>
    </xf>
    <xf numFmtId="170" fontId="10" fillId="10" borderId="3" xfId="3" applyNumberFormat="1" applyFill="1" applyBorder="1" applyAlignment="1">
      <alignment horizontal="right"/>
    </xf>
    <xf numFmtId="170" fontId="10" fillId="10" borderId="11" xfId="3" applyNumberFormat="1" applyFill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169" fontId="2" fillId="10" borderId="9" xfId="0" applyNumberFormat="1" applyFont="1" applyFill="1" applyBorder="1" applyAlignment="1">
      <alignment horizontal="right"/>
    </xf>
    <xf numFmtId="171" fontId="10" fillId="2" borderId="0" xfId="3" applyNumberFormat="1" applyFill="1"/>
    <xf numFmtId="169" fontId="2" fillId="10" borderId="0" xfId="0" applyNumberFormat="1" applyFont="1" applyFill="1" applyAlignment="1">
      <alignment horizontal="right"/>
    </xf>
    <xf numFmtId="8" fontId="11" fillId="9" borderId="0" xfId="0" applyNumberFormat="1" applyFont="1" applyFill="1" applyAlignment="1">
      <alignment horizontal="right"/>
    </xf>
    <xf numFmtId="8" fontId="11" fillId="10" borderId="0" xfId="0" applyNumberFormat="1" applyFont="1" applyFill="1" applyAlignment="1">
      <alignment horizontal="right"/>
    </xf>
    <xf numFmtId="169" fontId="2" fillId="9" borderId="0" xfId="0" applyNumberFormat="1" applyFont="1" applyFill="1" applyAlignment="1">
      <alignment horizontal="right"/>
    </xf>
    <xf numFmtId="169" fontId="2" fillId="9" borderId="9" xfId="0" applyNumberFormat="1" applyFont="1" applyFill="1" applyBorder="1" applyAlignment="1">
      <alignment horizontal="right"/>
    </xf>
    <xf numFmtId="0" fontId="5" fillId="3" borderId="6" xfId="0" applyFont="1" applyFill="1" applyBorder="1" applyAlignment="1">
      <alignment horizontal="center"/>
    </xf>
    <xf numFmtId="14" fontId="5" fillId="3" borderId="10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wrapText="1"/>
    </xf>
    <xf numFmtId="0" fontId="18" fillId="8" borderId="0" xfId="4" applyFont="1" applyFill="1" applyAlignment="1">
      <alignment horizontal="left"/>
    </xf>
    <xf numFmtId="0" fontId="18" fillId="2" borderId="0" xfId="4" applyFont="1" applyFill="1"/>
    <xf numFmtId="165" fontId="18" fillId="8" borderId="0" xfId="6" applyFont="1" applyFill="1" applyBorder="1" applyAlignment="1">
      <alignment horizontal="left"/>
    </xf>
    <xf numFmtId="165" fontId="18" fillId="2" borderId="0" xfId="4" applyNumberFormat="1" applyFont="1" applyFill="1"/>
    <xf numFmtId="0" fontId="18" fillId="12" borderId="0" xfId="4" applyFont="1" applyFill="1" applyAlignment="1">
      <alignment horizontal="left"/>
    </xf>
    <xf numFmtId="165" fontId="18" fillId="2" borderId="0" xfId="6" applyFont="1" applyFill="1"/>
    <xf numFmtId="165" fontId="18" fillId="12" borderId="0" xfId="6" applyFont="1" applyFill="1" applyAlignment="1">
      <alignment horizontal="left"/>
    </xf>
    <xf numFmtId="0" fontId="7" fillId="2" borderId="0" xfId="0" applyFont="1" applyFill="1"/>
    <xf numFmtId="0" fontId="2" fillId="2" borderId="0" xfId="0" applyFont="1" applyFill="1"/>
    <xf numFmtId="0" fontId="19" fillId="3" borderId="0" xfId="0" applyFont="1" applyFill="1" applyAlignment="1">
      <alignment horizontal="left"/>
    </xf>
    <xf numFmtId="0" fontId="20" fillId="2" borderId="0" xfId="4" applyFont="1" applyFill="1"/>
    <xf numFmtId="0" fontId="2" fillId="8" borderId="0" xfId="4" applyFill="1" applyAlignment="1">
      <alignment horizontal="left"/>
    </xf>
    <xf numFmtId="165" fontId="2" fillId="8" borderId="0" xfId="6" applyFill="1" applyBorder="1" applyAlignment="1">
      <alignment horizontal="left"/>
    </xf>
    <xf numFmtId="165" fontId="2" fillId="2" borderId="0" xfId="4" applyNumberFormat="1" applyFill="1"/>
    <xf numFmtId="0" fontId="2" fillId="12" borderId="0" xfId="4" applyFill="1" applyAlignment="1">
      <alignment horizontal="left"/>
    </xf>
    <xf numFmtId="0" fontId="2" fillId="12" borderId="0" xfId="4" applyFill="1"/>
    <xf numFmtId="0" fontId="18" fillId="12" borderId="0" xfId="4" applyFont="1" applyFill="1"/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5" xfId="0" applyFont="1" applyBorder="1"/>
    <xf numFmtId="166" fontId="9" fillId="3" borderId="5" xfId="0" applyNumberFormat="1" applyFont="1" applyFill="1" applyBorder="1"/>
    <xf numFmtId="166" fontId="9" fillId="3" borderId="6" xfId="0" applyNumberFormat="1" applyFont="1" applyFill="1" applyBorder="1"/>
    <xf numFmtId="0" fontId="4" fillId="4" borderId="16" xfId="4" applyFont="1" applyFill="1" applyBorder="1" applyAlignment="1">
      <alignment horizontal="center"/>
    </xf>
    <xf numFmtId="0" fontId="4" fillId="4" borderId="5" xfId="4" applyFont="1" applyFill="1" applyBorder="1" applyAlignment="1">
      <alignment horizontal="center"/>
    </xf>
    <xf numFmtId="0" fontId="2" fillId="0" borderId="5" xfId="4" applyBorder="1"/>
    <xf numFmtId="0" fontId="2" fillId="0" borderId="6" xfId="4" applyBorder="1"/>
    <xf numFmtId="0" fontId="4" fillId="4" borderId="17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</cellXfs>
  <cellStyles count="9">
    <cellStyle name="Ergebnis 1" xfId="1" xr:uid="{00000000-0005-0000-0000-000000000000}"/>
    <cellStyle name="Euro" xfId="2" xr:uid="{00000000-0005-0000-0000-000001000000}"/>
    <cellStyle name="Link 2" xfId="8" xr:uid="{CE604977-C2F7-4B49-8ADD-DEF6447721E7}"/>
    <cellStyle name="Prozent" xfId="3" builtinId="5"/>
    <cellStyle name="Prozent 2" xfId="6" xr:uid="{5BECF795-75B6-4E4A-BA40-AEDB248B4C37}"/>
    <cellStyle name="Standard" xfId="0" builtinId="0"/>
    <cellStyle name="Standard 2" xfId="4" xr:uid="{00000000-0005-0000-0000-000004000000}"/>
    <cellStyle name="Überschrift 5" xfId="5" xr:uid="{00000000-0005-0000-0000-000005000000}"/>
    <cellStyle name="Währung 2" xfId="7" xr:uid="{01AABA56-269C-44F6-A431-4CFDA437F8E2}"/>
  </cellStyles>
  <dxfs count="0"/>
  <tableStyles count="0" defaultTableStyle="TableStyleMedium2" defaultPivotStyle="PivotStyleLight16"/>
  <colors>
    <mruColors>
      <color rgb="FFFFCC9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 Anlageklasse</a:t>
            </a:r>
          </a:p>
        </c:rich>
      </c:tx>
      <c:layout>
        <c:manualLayout>
          <c:xMode val="edge"/>
          <c:yMode val="edge"/>
          <c:x val="1.367891513560805E-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FC-49C7-BB9C-BDA0012ECCAA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FC-49C7-BB9C-BDA0012ECCAA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FC-49C7-BB9C-BDA0012ECCAA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FC-49C7-BB9C-BDA0012ECC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Gliederung!$A$70:$D$70</c:f>
              <c:strCache>
                <c:ptCount val="4"/>
                <c:pt idx="0">
                  <c:v>Aktie</c:v>
                </c:pt>
                <c:pt idx="1">
                  <c:v>Alternative</c:v>
                </c:pt>
                <c:pt idx="2">
                  <c:v>Sachwert</c:v>
                </c:pt>
                <c:pt idx="3">
                  <c:v>Anleihe</c:v>
                </c:pt>
              </c:strCache>
            </c:strRef>
          </c:cat>
          <c:val>
            <c:numRef>
              <c:f>Gliederung!$A$71:$D$71</c:f>
              <c:numCache>
                <c:formatCode>0\ %</c:formatCode>
                <c:ptCount val="4"/>
                <c:pt idx="0">
                  <c:v>0.45449643621413049</c:v>
                </c:pt>
                <c:pt idx="1">
                  <c:v>0.14422764858998038</c:v>
                </c:pt>
                <c:pt idx="2">
                  <c:v>0.14385621484841182</c:v>
                </c:pt>
                <c:pt idx="3">
                  <c:v>0.25741970034747741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FC-49C7-BB9C-BDA0012EC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</a:t>
            </a:r>
            <a:r>
              <a:rPr lang="de-DE" baseline="0"/>
              <a:t> Subklasse</a:t>
            </a:r>
            <a:endParaRPr lang="de-DE"/>
          </a:p>
        </c:rich>
      </c:tx>
      <c:layout>
        <c:manualLayout>
          <c:xMode val="edge"/>
          <c:yMode val="edge"/>
          <c:x val="3.5633643341434779E-3"/>
          <c:y val="1.8219615602550018E-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7A-40F0-9E35-7AB7B2327FC8}"/>
              </c:ext>
            </c:extLst>
          </c:dPt>
          <c:dPt>
            <c:idx val="1"/>
            <c:bubble3D val="0"/>
            <c:spPr>
              <a:solidFill>
                <a:schemeClr val="accent2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7A-40F0-9E35-7AB7B2327FC8}"/>
              </c:ext>
            </c:extLst>
          </c:dPt>
          <c:dPt>
            <c:idx val="2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7A-40F0-9E35-7AB7B2327FC8}"/>
              </c:ext>
            </c:extLst>
          </c:dPt>
          <c:dPt>
            <c:idx val="3"/>
            <c:bubble3D val="0"/>
            <c:spPr>
              <a:solidFill>
                <a:schemeClr val="accent2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7A-40F0-9E35-7AB7B2327FC8}"/>
              </c:ext>
            </c:extLst>
          </c:dPt>
          <c:dPt>
            <c:idx val="4"/>
            <c:bubble3D val="0"/>
            <c:spPr>
              <a:solidFill>
                <a:schemeClr val="accent2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7F7-49AC-9B1D-8613F104E17D}"/>
              </c:ext>
            </c:extLst>
          </c:dPt>
          <c:dPt>
            <c:idx val="5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7F7-49AC-9B1D-8613F104E17D}"/>
              </c:ext>
            </c:extLst>
          </c:dPt>
          <c:dPt>
            <c:idx val="6"/>
            <c:bubble3D val="0"/>
            <c:spPr>
              <a:solidFill>
                <a:schemeClr val="accent2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4E4-4DB1-93E7-5908B6F977FD}"/>
              </c:ext>
            </c:extLst>
          </c:dPt>
          <c:dPt>
            <c:idx val="7"/>
            <c:bubble3D val="0"/>
            <c:spPr>
              <a:solidFill>
                <a:schemeClr val="accent2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F5F-402F-9753-F716DCEC529D}"/>
              </c:ext>
            </c:extLst>
          </c:dPt>
          <c:dPt>
            <c:idx val="8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AA4-41BF-B574-E0DEB83978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Gliederung!$A$73:$I$73</c:f>
              <c:strCache>
                <c:ptCount val="9"/>
                <c:pt idx="0">
                  <c:v>Standardaktien</c:v>
                </c:pt>
                <c:pt idx="1">
                  <c:v>Technologieaktien</c:v>
                </c:pt>
                <c:pt idx="2">
                  <c:v>Nebenwerte</c:v>
                </c:pt>
                <c:pt idx="3">
                  <c:v>Private Equity</c:v>
                </c:pt>
                <c:pt idx="4">
                  <c:v>Staatsanleihen</c:v>
                </c:pt>
                <c:pt idx="5">
                  <c:v>Firmenkredite</c:v>
                </c:pt>
                <c:pt idx="6">
                  <c:v>Immobilien</c:v>
                </c:pt>
                <c:pt idx="7">
                  <c:v>Rohstoffe</c:v>
                </c:pt>
                <c:pt idx="8">
                  <c:v>Kryptowährungen</c:v>
                </c:pt>
              </c:strCache>
            </c:strRef>
          </c:cat>
          <c:val>
            <c:numRef>
              <c:f>Gliederung!$A$74:$I$74</c:f>
              <c:numCache>
                <c:formatCode>0\ %</c:formatCode>
                <c:ptCount val="9"/>
                <c:pt idx="0">
                  <c:v>0.14589800151064375</c:v>
                </c:pt>
                <c:pt idx="1">
                  <c:v>0.15065777472360425</c:v>
                </c:pt>
                <c:pt idx="2">
                  <c:v>0.15794065997988252</c:v>
                </c:pt>
                <c:pt idx="3">
                  <c:v>7.433070496951974E-2</c:v>
                </c:pt>
                <c:pt idx="4">
                  <c:v>0.18303038650354841</c:v>
                </c:pt>
                <c:pt idx="5">
                  <c:v>7.4389313843928967E-2</c:v>
                </c:pt>
                <c:pt idx="6">
                  <c:v>7.4234732937674602E-2</c:v>
                </c:pt>
                <c:pt idx="7">
                  <c:v>6.9621481910737221E-2</c:v>
                </c:pt>
                <c:pt idx="8">
                  <c:v>6.9896943620460658E-2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7A-40F0-9E35-7AB7B2327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</a:t>
            </a:r>
            <a:r>
              <a:rPr lang="de-DE" baseline="0"/>
              <a:t> Region</a:t>
            </a:r>
            <a:endParaRPr lang="de-DE"/>
          </a:p>
        </c:rich>
      </c:tx>
      <c:layout>
        <c:manualLayout>
          <c:xMode val="edge"/>
          <c:yMode val="edge"/>
          <c:x val="1.3263342082239719E-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B4-4E69-94E0-162EB2E1A92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B4-4E69-94E0-162EB2E1A92B}"/>
              </c:ext>
            </c:extLst>
          </c:dPt>
          <c:dPt>
            <c:idx val="2"/>
            <c:bubble3D val="0"/>
            <c:spPr>
              <a:solidFill>
                <a:schemeClr val="accent3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B4-4E69-94E0-162EB2E1A92B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672-4840-9917-6F3743C05F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Gliederung!$A$76:$D$76</c:f>
              <c:strCache>
                <c:ptCount val="4"/>
                <c:pt idx="0">
                  <c:v>USA</c:v>
                </c:pt>
                <c:pt idx="1">
                  <c:v>Welt</c:v>
                </c:pt>
                <c:pt idx="2">
                  <c:v>Industrieländer</c:v>
                </c:pt>
                <c:pt idx="3">
                  <c:v>Schwellenländer</c:v>
                </c:pt>
              </c:strCache>
            </c:strRef>
          </c:cat>
          <c:val>
            <c:numRef>
              <c:f>Gliederung!$A$77:$D$77</c:f>
              <c:numCache>
                <c:formatCode>0\ %</c:formatCode>
                <c:ptCount val="4"/>
                <c:pt idx="0">
                  <c:v>0.86048157446880214</c:v>
                </c:pt>
                <c:pt idx="1">
                  <c:v>0.13951842553119786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C-404F-BCD1-71A93C7E9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4885</xdr:colOff>
      <xdr:row>3</xdr:row>
      <xdr:rowOff>0</xdr:rowOff>
    </xdr:from>
    <xdr:to>
      <xdr:col>3</xdr:col>
      <xdr:colOff>671635</xdr:colOff>
      <xdr:row>20</xdr:row>
      <xdr:rowOff>44450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5F815D5-6327-4B76-BA4B-2BFF80595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782503</xdr:colOff>
      <xdr:row>2</xdr:row>
      <xdr:rowOff>157655</xdr:rowOff>
    </xdr:from>
    <xdr:to>
      <xdr:col>7</xdr:col>
      <xdr:colOff>145061</xdr:colOff>
      <xdr:row>20</xdr:row>
      <xdr:rowOff>44450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2F735DB-C2E3-4BA1-9796-C76D52715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</xdr:colOff>
      <xdr:row>21</xdr:row>
      <xdr:rowOff>0</xdr:rowOff>
    </xdr:from>
    <xdr:to>
      <xdr:col>3</xdr:col>
      <xdr:colOff>669925</xdr:colOff>
      <xdr:row>38</xdr:row>
      <xdr:rowOff>44450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A12147F-B4B4-04DB-EDF1-B1959E4A9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baresistwahres" TargetMode="External"/><Relationship Id="rId13" Type="http://schemas.openxmlformats.org/officeDocument/2006/relationships/hyperlink" Target="mailto:pazos@nurbaresistwahres.de" TargetMode="External"/><Relationship Id="rId3" Type="http://schemas.openxmlformats.org/officeDocument/2006/relationships/hyperlink" Target="https://nurbaresistwahres.de/leistungen" TargetMode="External"/><Relationship Id="rId7" Type="http://schemas.openxmlformats.org/officeDocument/2006/relationships/hyperlink" Target="https://twitter.com/baresistwahres" TargetMode="External"/><Relationship Id="rId12" Type="http://schemas.openxmlformats.org/officeDocument/2006/relationships/hyperlink" Target="https://www.amazon.de/-/e/B078G5R8F5" TargetMode="External"/><Relationship Id="rId2" Type="http://schemas.openxmlformats.org/officeDocument/2006/relationships/hyperlink" Target="https://nurbaresistwahres.de/buecher" TargetMode="External"/><Relationship Id="rId1" Type="http://schemas.openxmlformats.org/officeDocument/2006/relationships/hyperlink" Target="https://nurbaresistwahres.de/" TargetMode="External"/><Relationship Id="rId6" Type="http://schemas.openxmlformats.org/officeDocument/2006/relationships/hyperlink" Target="https://www.instagram.com/baresistwahres" TargetMode="External"/><Relationship Id="rId11" Type="http://schemas.openxmlformats.org/officeDocument/2006/relationships/hyperlink" Target="https://www.xing.com/profile/Luis_Pazos" TargetMode="External"/><Relationship Id="rId5" Type="http://schemas.openxmlformats.org/officeDocument/2006/relationships/hyperlink" Target="https://www.facebook.com/groups/einkommensinvestoren" TargetMode="External"/><Relationship Id="rId10" Type="http://schemas.openxmlformats.org/officeDocument/2006/relationships/hyperlink" Target="https://www.linkedin.com/in/luis-pazos" TargetMode="External"/><Relationship Id="rId4" Type="http://schemas.openxmlformats.org/officeDocument/2006/relationships/hyperlink" Target="https://www.facebook.com/nurbaresistwahres" TargetMode="External"/><Relationship Id="rId9" Type="http://schemas.openxmlformats.org/officeDocument/2006/relationships/hyperlink" Target="https://nurbaresistwahres.de/youtube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baresistwahres" TargetMode="External"/><Relationship Id="rId13" Type="http://schemas.openxmlformats.org/officeDocument/2006/relationships/hyperlink" Target="mailto:pazos@nurbaresistwahres.de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nurbaresistwahres.de/leistungen" TargetMode="External"/><Relationship Id="rId7" Type="http://schemas.openxmlformats.org/officeDocument/2006/relationships/hyperlink" Target="https://twitter.com/baresistwahres" TargetMode="External"/><Relationship Id="rId12" Type="http://schemas.openxmlformats.org/officeDocument/2006/relationships/hyperlink" Target="https://www.amazon.de/-/e/B078G5R8F5" TargetMode="External"/><Relationship Id="rId17" Type="http://schemas.openxmlformats.org/officeDocument/2006/relationships/hyperlink" Target="mailto:pazos@nurbaresistwahres.de" TargetMode="External"/><Relationship Id="rId2" Type="http://schemas.openxmlformats.org/officeDocument/2006/relationships/hyperlink" Target="https://nurbaresistwahres.de/buecher" TargetMode="External"/><Relationship Id="rId16" Type="http://schemas.openxmlformats.org/officeDocument/2006/relationships/hyperlink" Target="https://www.amazon.de/-/e/B078G5R8F5" TargetMode="External"/><Relationship Id="rId1" Type="http://schemas.openxmlformats.org/officeDocument/2006/relationships/hyperlink" Target="https://nurbaresistwahres.de/" TargetMode="External"/><Relationship Id="rId6" Type="http://schemas.openxmlformats.org/officeDocument/2006/relationships/hyperlink" Target="https://www.instagram.com/baresistwahres" TargetMode="External"/><Relationship Id="rId11" Type="http://schemas.openxmlformats.org/officeDocument/2006/relationships/hyperlink" Target="https://www.xing.com/profile/Luis_Pazos" TargetMode="External"/><Relationship Id="rId5" Type="http://schemas.openxmlformats.org/officeDocument/2006/relationships/hyperlink" Target="https://www.facebook.com/groups/einkommensinvestoren" TargetMode="External"/><Relationship Id="rId15" Type="http://schemas.openxmlformats.org/officeDocument/2006/relationships/hyperlink" Target="https://www.xing.com/profile/Luis_Pazos" TargetMode="External"/><Relationship Id="rId10" Type="http://schemas.openxmlformats.org/officeDocument/2006/relationships/hyperlink" Target="https://www.linkedin.com/in/luis-pazos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facebook.com/nurbaresistwahres" TargetMode="External"/><Relationship Id="rId9" Type="http://schemas.openxmlformats.org/officeDocument/2006/relationships/hyperlink" Target="https://nurbaresistwahres.de/youtube" TargetMode="External"/><Relationship Id="rId14" Type="http://schemas.openxmlformats.org/officeDocument/2006/relationships/hyperlink" Target="https://www.linkedin.com/in/luis-pazo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baresistwahres" TargetMode="External"/><Relationship Id="rId13" Type="http://schemas.openxmlformats.org/officeDocument/2006/relationships/hyperlink" Target="mailto:pazos@nurbaresistwahres.de" TargetMode="External"/><Relationship Id="rId3" Type="http://schemas.openxmlformats.org/officeDocument/2006/relationships/hyperlink" Target="https://nurbaresistwahres.de/leistungen" TargetMode="External"/><Relationship Id="rId7" Type="http://schemas.openxmlformats.org/officeDocument/2006/relationships/hyperlink" Target="https://twitter.com/baresistwahres" TargetMode="External"/><Relationship Id="rId12" Type="http://schemas.openxmlformats.org/officeDocument/2006/relationships/hyperlink" Target="https://www.amazon.de/-/e/B078G5R8F5" TargetMode="External"/><Relationship Id="rId2" Type="http://schemas.openxmlformats.org/officeDocument/2006/relationships/hyperlink" Target="https://nurbaresistwahres.de/buecher" TargetMode="External"/><Relationship Id="rId1" Type="http://schemas.openxmlformats.org/officeDocument/2006/relationships/hyperlink" Target="https://nurbaresistwahres.de/" TargetMode="External"/><Relationship Id="rId6" Type="http://schemas.openxmlformats.org/officeDocument/2006/relationships/hyperlink" Target="https://www.instagram.com/baresistwahres" TargetMode="External"/><Relationship Id="rId11" Type="http://schemas.openxmlformats.org/officeDocument/2006/relationships/hyperlink" Target="https://www.xing.com/profile/Luis_Pazos" TargetMode="External"/><Relationship Id="rId5" Type="http://schemas.openxmlformats.org/officeDocument/2006/relationships/hyperlink" Target="https://www.facebook.com/groups/einkommensinvestoren" TargetMode="External"/><Relationship Id="rId10" Type="http://schemas.openxmlformats.org/officeDocument/2006/relationships/hyperlink" Target="https://www.linkedin.com/in/luis-pazos" TargetMode="External"/><Relationship Id="rId4" Type="http://schemas.openxmlformats.org/officeDocument/2006/relationships/hyperlink" Target="https://www.facebook.com/nurbaresistwahres" TargetMode="External"/><Relationship Id="rId9" Type="http://schemas.openxmlformats.org/officeDocument/2006/relationships/hyperlink" Target="https://nurbaresistwahres.de/youtube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2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ColWidth="11.42578125" defaultRowHeight="12.95" customHeight="1" x14ac:dyDescent="0.2"/>
  <cols>
    <col min="1" max="1" width="10.7109375" style="1" customWidth="1"/>
    <col min="2" max="2" width="55.7109375" style="1" customWidth="1"/>
    <col min="3" max="4" width="10.7109375" style="1" customWidth="1"/>
    <col min="5" max="5" width="8.7109375" style="1" customWidth="1"/>
    <col min="6" max="6" width="7.7109375" style="1" customWidth="1"/>
    <col min="7" max="7" width="13.7109375" style="1" customWidth="1"/>
    <col min="8" max="8" width="12.7109375" style="1" customWidth="1"/>
    <col min="9" max="9" width="13.7109375" style="1" customWidth="1"/>
    <col min="10" max="10" width="12.7109375" style="1" customWidth="1"/>
    <col min="11" max="11" width="9.7109375" style="1" customWidth="1"/>
    <col min="12" max="12" width="15.7109375" style="1" customWidth="1"/>
    <col min="13" max="13" width="8.7109375" style="1" customWidth="1"/>
    <col min="14" max="14" width="7.7109375" style="1" customWidth="1"/>
    <col min="15" max="15" width="15.7109375" style="1" customWidth="1"/>
    <col min="16" max="17" width="8.7109375" style="1" customWidth="1"/>
    <col min="18" max="18" width="13.7109375" style="1" customWidth="1"/>
    <col min="19" max="19" width="16.7109375" style="1" customWidth="1"/>
    <col min="20" max="20" width="18.7109375" style="1" customWidth="1"/>
    <col min="21" max="21" width="15.7109375" style="1" customWidth="1"/>
    <col min="22" max="22" width="12.7109375" style="1" customWidth="1"/>
    <col min="23" max="23" width="16.7109375" style="1" customWidth="1"/>
    <col min="24" max="24" width="22.7109375" style="1" customWidth="1"/>
    <col min="25" max="25" width="12.7109375" style="1" customWidth="1"/>
    <col min="26" max="26" width="14.7109375" style="1" customWidth="1"/>
    <col min="27" max="16384" width="11.42578125" style="1"/>
  </cols>
  <sheetData>
    <row r="1" spans="1:29" ht="12.95" customHeight="1" x14ac:dyDescent="0.2">
      <c r="AA1" s="2"/>
      <c r="AB1" s="2"/>
      <c r="AC1" s="2"/>
    </row>
    <row r="2" spans="1:29" ht="18" customHeight="1" x14ac:dyDescent="0.25">
      <c r="A2" s="117" t="s">
        <v>62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2"/>
      <c r="AB2" s="2"/>
      <c r="AC2" s="2"/>
    </row>
    <row r="3" spans="1:29" ht="12.95" customHeight="1" x14ac:dyDescent="0.2">
      <c r="U3" s="4"/>
      <c r="V3" s="4"/>
      <c r="W3" s="4"/>
      <c r="X3" s="4"/>
      <c r="Y3" s="4"/>
      <c r="Z3" s="4"/>
      <c r="AA3" s="2"/>
      <c r="AB3" s="2"/>
      <c r="AC3" s="2"/>
    </row>
    <row r="4" spans="1:29" ht="12.95" customHeight="1" x14ac:dyDescent="0.2">
      <c r="A4" s="42" t="s">
        <v>8</v>
      </c>
      <c r="B4" s="24" t="s">
        <v>9</v>
      </c>
      <c r="C4" s="24" t="s">
        <v>10</v>
      </c>
      <c r="D4" s="24" t="s">
        <v>77</v>
      </c>
      <c r="E4" s="9" t="s">
        <v>63</v>
      </c>
      <c r="F4" s="9" t="s">
        <v>1</v>
      </c>
      <c r="G4" s="24" t="s">
        <v>11</v>
      </c>
      <c r="H4" s="24" t="s">
        <v>12</v>
      </c>
      <c r="I4" s="24" t="s">
        <v>13</v>
      </c>
      <c r="J4" s="24" t="s">
        <v>12</v>
      </c>
      <c r="K4" s="24" t="s">
        <v>0</v>
      </c>
      <c r="L4" s="24" t="s">
        <v>14</v>
      </c>
      <c r="M4" s="24" t="s">
        <v>6</v>
      </c>
      <c r="N4" s="24" t="s">
        <v>15</v>
      </c>
      <c r="O4" s="24" t="s">
        <v>16</v>
      </c>
      <c r="P4" s="24" t="s">
        <v>17</v>
      </c>
      <c r="Q4" s="24" t="s">
        <v>0</v>
      </c>
      <c r="R4" s="24" t="s">
        <v>18</v>
      </c>
      <c r="S4" s="24" t="s">
        <v>52</v>
      </c>
      <c r="T4" s="24" t="s">
        <v>19</v>
      </c>
      <c r="U4" s="21" t="s">
        <v>53</v>
      </c>
      <c r="V4" s="21" t="s">
        <v>54</v>
      </c>
      <c r="W4" s="21" t="s">
        <v>59</v>
      </c>
      <c r="X4" s="21" t="s">
        <v>20</v>
      </c>
      <c r="Y4" s="21" t="s">
        <v>69</v>
      </c>
      <c r="Z4" s="22" t="s">
        <v>2</v>
      </c>
      <c r="AA4" s="2"/>
      <c r="AB4" s="2"/>
      <c r="AC4" s="2"/>
    </row>
    <row r="5" spans="1:29" ht="12.95" customHeight="1" x14ac:dyDescent="0.2">
      <c r="A5" s="35">
        <v>1</v>
      </c>
      <c r="B5" s="109" t="s">
        <v>100</v>
      </c>
      <c r="C5" s="25" t="s">
        <v>87</v>
      </c>
      <c r="D5" s="25" t="s">
        <v>93</v>
      </c>
      <c r="E5" s="82" t="s">
        <v>75</v>
      </c>
      <c r="F5" s="79">
        <v>44</v>
      </c>
      <c r="G5" s="8">
        <v>22.49</v>
      </c>
      <c r="H5" s="13">
        <v>1.1299999999999999</v>
      </c>
      <c r="I5" s="8">
        <v>22.9</v>
      </c>
      <c r="J5" s="8">
        <v>1.18</v>
      </c>
      <c r="K5" s="16">
        <f t="shared" ref="K5:K10" si="0">IF(F5=0,0,F5*I5/J5)</f>
        <v>853.89830508474574</v>
      </c>
      <c r="L5" s="12">
        <f t="shared" ref="L5:L10" si="1">IF(H5=0,0,K5-(F5*G5/H5))</f>
        <v>-21.818509074546341</v>
      </c>
      <c r="M5" s="46">
        <f t="shared" ref="M5:M10" si="2">IF((K5-L5)=0,0,L5/(K5-L5))</f>
        <v>-2.4915028148103566E-2</v>
      </c>
      <c r="N5" s="47">
        <f t="shared" ref="N5:N16" si="3">IF(K$17=0,0,K5/K$17)</f>
        <v>7.3817877318438863E-2</v>
      </c>
      <c r="O5" s="48">
        <v>2.17</v>
      </c>
      <c r="P5" s="49" t="s">
        <v>3</v>
      </c>
      <c r="Q5" s="50">
        <f t="shared" ref="Q5" si="4">IF(J5=0,0,F5*O5/J5)</f>
        <v>80.915254237288124</v>
      </c>
      <c r="R5" s="51">
        <v>0.15</v>
      </c>
      <c r="S5" s="51">
        <f>(0.25*0.7-R5)*1.055</f>
        <v>2.6374999999999992E-2</v>
      </c>
      <c r="T5" s="46">
        <f t="shared" ref="T5:T10" si="5">IF(I5=0,0,O5/I5)</f>
        <v>9.4759825327510913E-2</v>
      </c>
      <c r="U5" s="52" t="s">
        <v>4</v>
      </c>
      <c r="V5" s="63" t="s">
        <v>56</v>
      </c>
      <c r="W5" s="63" t="s">
        <v>88</v>
      </c>
      <c r="X5" s="53" t="s">
        <v>107</v>
      </c>
      <c r="Y5" s="53" t="s">
        <v>70</v>
      </c>
      <c r="Z5" s="66" t="s">
        <v>5</v>
      </c>
      <c r="AA5" s="2"/>
      <c r="AB5" s="2"/>
      <c r="AC5" s="2"/>
    </row>
    <row r="6" spans="1:29" ht="12.95" customHeight="1" x14ac:dyDescent="0.2">
      <c r="A6" s="35">
        <v>2</v>
      </c>
      <c r="B6" s="109" t="s">
        <v>102</v>
      </c>
      <c r="C6" s="25" t="s">
        <v>76</v>
      </c>
      <c r="D6" s="25" t="s">
        <v>94</v>
      </c>
      <c r="E6" s="84" t="s">
        <v>75</v>
      </c>
      <c r="F6" s="80">
        <v>54</v>
      </c>
      <c r="G6" s="5">
        <v>17.690000000000001</v>
      </c>
      <c r="H6" s="15">
        <v>1.1299999999999999</v>
      </c>
      <c r="I6" s="5">
        <v>18.22</v>
      </c>
      <c r="J6" s="5">
        <f>J$5</f>
        <v>1.18</v>
      </c>
      <c r="K6" s="17">
        <f t="shared" ref="K6:K7" si="6">IF(F6=0,0,F6*I6/J6)</f>
        <v>833.79661016949149</v>
      </c>
      <c r="L6" s="14">
        <f t="shared" ref="L6:L7" si="7">IF(H6=0,0,K6-(F6*G6/H6))</f>
        <v>-11.566221688915789</v>
      </c>
      <c r="M6" s="54">
        <f t="shared" ref="M6:M7" si="8">IF((K6-L6)=0,0,L6/(K6-L6))</f>
        <v>-1.3681961464391724E-2</v>
      </c>
      <c r="N6" s="55">
        <f t="shared" si="3"/>
        <v>7.2080124192204872E-2</v>
      </c>
      <c r="O6" s="56">
        <v>3.89</v>
      </c>
      <c r="P6" s="57" t="s">
        <v>3</v>
      </c>
      <c r="Q6" s="58">
        <f t="shared" ref="Q6:Q11" si="9">IF(J6=0,0,F6*O6/J6)</f>
        <v>178.0169491525424</v>
      </c>
      <c r="R6" s="59">
        <v>0.15</v>
      </c>
      <c r="S6" s="59">
        <f>(0.25*0.7-R6)*1.055</f>
        <v>2.6374999999999992E-2</v>
      </c>
      <c r="T6" s="54">
        <f t="shared" si="5"/>
        <v>0.21350164654226128</v>
      </c>
      <c r="U6" s="60" t="s">
        <v>4</v>
      </c>
      <c r="V6" s="62" t="s">
        <v>56</v>
      </c>
      <c r="W6" s="62" t="s">
        <v>88</v>
      </c>
      <c r="X6" s="61" t="s">
        <v>96</v>
      </c>
      <c r="Y6" s="61" t="s">
        <v>78</v>
      </c>
      <c r="Z6" s="65" t="s">
        <v>5</v>
      </c>
      <c r="AA6" s="2"/>
      <c r="AB6" s="2"/>
      <c r="AC6" s="2"/>
    </row>
    <row r="7" spans="1:29" ht="12.95" customHeight="1" x14ac:dyDescent="0.2">
      <c r="A7" s="35">
        <v>3</v>
      </c>
      <c r="B7" s="109" t="s">
        <v>104</v>
      </c>
      <c r="C7" s="25" t="s">
        <v>76</v>
      </c>
      <c r="D7" s="25" t="s">
        <v>111</v>
      </c>
      <c r="E7" s="83" t="s">
        <v>75</v>
      </c>
      <c r="F7" s="81">
        <v>20</v>
      </c>
      <c r="G7" s="8">
        <v>50.63</v>
      </c>
      <c r="H7" s="13">
        <v>1.1299999999999999</v>
      </c>
      <c r="I7" s="8">
        <v>50.77</v>
      </c>
      <c r="J7" s="8">
        <f t="shared" ref="J7:J16" si="10">J$5</f>
        <v>1.18</v>
      </c>
      <c r="K7" s="16">
        <f t="shared" si="6"/>
        <v>860.50847457627128</v>
      </c>
      <c r="L7" s="12">
        <f t="shared" si="7"/>
        <v>-35.597720113994342</v>
      </c>
      <c r="M7" s="46">
        <f t="shared" si="8"/>
        <v>-3.9724890113384953E-2</v>
      </c>
      <c r="N7" s="47">
        <f t="shared" si="3"/>
        <v>7.4389313843928967E-2</v>
      </c>
      <c r="O7" s="48">
        <v>3.05</v>
      </c>
      <c r="P7" s="49" t="s">
        <v>3</v>
      </c>
      <c r="Q7" s="50">
        <f t="shared" si="9"/>
        <v>51.694915254237294</v>
      </c>
      <c r="R7" s="51">
        <v>0.15</v>
      </c>
      <c r="S7" s="51">
        <f>(0.25-R7)*1.055</f>
        <v>0.1055</v>
      </c>
      <c r="T7" s="46">
        <f t="shared" si="5"/>
        <v>6.0074847350797711E-2</v>
      </c>
      <c r="U7" s="52" t="s">
        <v>4</v>
      </c>
      <c r="V7" s="63" t="s">
        <v>58</v>
      </c>
      <c r="W7" s="63" t="s">
        <v>112</v>
      </c>
      <c r="X7" s="53" t="s">
        <v>113</v>
      </c>
      <c r="Y7" s="53" t="s">
        <v>71</v>
      </c>
      <c r="Z7" s="66" t="s">
        <v>5</v>
      </c>
      <c r="AA7" s="2"/>
      <c r="AB7" s="2"/>
      <c r="AC7" s="2"/>
    </row>
    <row r="8" spans="1:29" ht="12.95" customHeight="1" x14ac:dyDescent="0.2">
      <c r="A8" s="35">
        <v>4</v>
      </c>
      <c r="B8" s="109" t="s">
        <v>109</v>
      </c>
      <c r="C8" s="25" t="s">
        <v>76</v>
      </c>
      <c r="D8" s="25" t="s">
        <v>90</v>
      </c>
      <c r="E8" s="84" t="s">
        <v>75</v>
      </c>
      <c r="F8" s="80">
        <v>107</v>
      </c>
      <c r="G8" s="5">
        <v>9.31</v>
      </c>
      <c r="H8" s="15">
        <v>1.1299999999999999</v>
      </c>
      <c r="I8" s="5">
        <v>9.4700000000000006</v>
      </c>
      <c r="J8" s="5">
        <f>J$5</f>
        <v>1.18</v>
      </c>
      <c r="K8" s="17">
        <f t="shared" si="0"/>
        <v>858.72033898305096</v>
      </c>
      <c r="L8" s="14">
        <f t="shared" si="1"/>
        <v>-22.846032698365093</v>
      </c>
      <c r="M8" s="54">
        <f t="shared" si="2"/>
        <v>-2.5915272442607738E-2</v>
      </c>
      <c r="N8" s="55">
        <f t="shared" si="3"/>
        <v>7.4234732937674602E-2</v>
      </c>
      <c r="O8" s="56">
        <v>1.03</v>
      </c>
      <c r="P8" s="57" t="s">
        <v>3</v>
      </c>
      <c r="Q8" s="58">
        <f t="shared" si="9"/>
        <v>93.398305084745772</v>
      </c>
      <c r="R8" s="59">
        <v>0.15</v>
      </c>
      <c r="S8" s="59">
        <f>(0.25-R8)*1.055</f>
        <v>0.1055</v>
      </c>
      <c r="T8" s="54">
        <f t="shared" si="5"/>
        <v>0.10876451953537486</v>
      </c>
      <c r="U8" s="60" t="s">
        <v>4</v>
      </c>
      <c r="V8" s="62" t="s">
        <v>57</v>
      </c>
      <c r="W8" s="62" t="s">
        <v>114</v>
      </c>
      <c r="X8" s="61" t="s">
        <v>79</v>
      </c>
      <c r="Y8" s="61" t="s">
        <v>70</v>
      </c>
      <c r="Z8" s="65" t="s">
        <v>5</v>
      </c>
      <c r="AA8" s="2"/>
      <c r="AB8" s="2"/>
      <c r="AC8" s="2"/>
    </row>
    <row r="9" spans="1:29" ht="12.95" customHeight="1" x14ac:dyDescent="0.2">
      <c r="A9" s="35">
        <v>5</v>
      </c>
      <c r="B9" s="109" t="s">
        <v>125</v>
      </c>
      <c r="C9" s="25" t="s">
        <v>117</v>
      </c>
      <c r="D9" s="25" t="s">
        <v>124</v>
      </c>
      <c r="E9" s="83" t="s">
        <v>75</v>
      </c>
      <c r="F9" s="81">
        <v>16</v>
      </c>
      <c r="G9" s="8">
        <v>60.03</v>
      </c>
      <c r="H9" s="13">
        <v>1.1299999999999999</v>
      </c>
      <c r="I9" s="8">
        <v>59.63</v>
      </c>
      <c r="J9" s="8">
        <f>J$5</f>
        <v>1.18</v>
      </c>
      <c r="K9" s="16">
        <f t="shared" si="0"/>
        <v>808.54237288135596</v>
      </c>
      <c r="L9" s="12">
        <f t="shared" si="1"/>
        <v>-41.439928003599903</v>
      </c>
      <c r="M9" s="46">
        <f t="shared" si="2"/>
        <v>-4.8753871651744843E-2</v>
      </c>
      <c r="N9" s="47">
        <f t="shared" si="3"/>
        <v>6.9896943620460658E-2</v>
      </c>
      <c r="O9" s="48">
        <v>9.59</v>
      </c>
      <c r="P9" s="49" t="s">
        <v>3</v>
      </c>
      <c r="Q9" s="50">
        <f t="shared" si="9"/>
        <v>130.03389830508476</v>
      </c>
      <c r="R9" s="51">
        <v>0.15</v>
      </c>
      <c r="S9" s="51">
        <f>(0.25-R9)*1.055</f>
        <v>0.1055</v>
      </c>
      <c r="T9" s="46">
        <f t="shared" si="5"/>
        <v>0.16082508804293141</v>
      </c>
      <c r="U9" s="52" t="s">
        <v>4</v>
      </c>
      <c r="V9" s="63" t="s">
        <v>55</v>
      </c>
      <c r="W9" s="63" t="s">
        <v>127</v>
      </c>
      <c r="X9" s="53" t="s">
        <v>128</v>
      </c>
      <c r="Y9" s="53" t="s">
        <v>78</v>
      </c>
      <c r="Z9" s="66" t="s">
        <v>108</v>
      </c>
      <c r="AA9" s="2"/>
      <c r="AB9" s="2"/>
      <c r="AC9" s="2"/>
    </row>
    <row r="10" spans="1:29" ht="12.95" customHeight="1" x14ac:dyDescent="0.2">
      <c r="A10" s="35">
        <v>6</v>
      </c>
      <c r="B10" s="109" t="s">
        <v>110</v>
      </c>
      <c r="C10" s="25" t="s">
        <v>87</v>
      </c>
      <c r="D10" s="25" t="s">
        <v>99</v>
      </c>
      <c r="E10" s="84" t="s">
        <v>75</v>
      </c>
      <c r="F10" s="80">
        <v>20</v>
      </c>
      <c r="G10" s="5">
        <v>50.5</v>
      </c>
      <c r="H10" s="15">
        <v>1.1299999999999999</v>
      </c>
      <c r="I10" s="5">
        <v>52.01</v>
      </c>
      <c r="J10" s="5">
        <f t="shared" si="10"/>
        <v>1.18</v>
      </c>
      <c r="K10" s="17">
        <f t="shared" si="0"/>
        <v>881.52542372881362</v>
      </c>
      <c r="L10" s="14">
        <f t="shared" si="1"/>
        <v>-12.279886005699723</v>
      </c>
      <c r="M10" s="54">
        <f t="shared" si="2"/>
        <v>-1.373888236281256E-2</v>
      </c>
      <c r="N10" s="55">
        <f t="shared" si="3"/>
        <v>7.6206188950615442E-2</v>
      </c>
      <c r="O10" s="56">
        <v>7.3</v>
      </c>
      <c r="P10" s="57" t="s">
        <v>3</v>
      </c>
      <c r="Q10" s="58">
        <f t="shared" si="9"/>
        <v>123.72881355932203</v>
      </c>
      <c r="R10" s="59">
        <v>0.15</v>
      </c>
      <c r="S10" s="59">
        <f t="shared" ref="S10" si="11">(0.25*0.7-R10)*1.055</f>
        <v>2.6374999999999992E-2</v>
      </c>
      <c r="T10" s="54">
        <f t="shared" si="5"/>
        <v>0.14035762353393577</v>
      </c>
      <c r="U10" s="60" t="s">
        <v>4</v>
      </c>
      <c r="V10" s="62" t="s">
        <v>56</v>
      </c>
      <c r="W10" s="62" t="s">
        <v>115</v>
      </c>
      <c r="X10" s="61" t="s">
        <v>87</v>
      </c>
      <c r="Y10" s="61" t="s">
        <v>70</v>
      </c>
      <c r="Z10" s="65" t="s">
        <v>5</v>
      </c>
      <c r="AA10" s="2"/>
      <c r="AB10" s="2"/>
      <c r="AC10" s="2"/>
    </row>
    <row r="11" spans="1:29" ht="12.95" customHeight="1" x14ac:dyDescent="0.2">
      <c r="A11" s="35">
        <v>7</v>
      </c>
      <c r="B11" s="109" t="s">
        <v>103</v>
      </c>
      <c r="C11" s="25" t="s">
        <v>76</v>
      </c>
      <c r="D11" s="25" t="s">
        <v>91</v>
      </c>
      <c r="E11" s="83" t="s">
        <v>75</v>
      </c>
      <c r="F11" s="81">
        <v>30</v>
      </c>
      <c r="G11" s="8">
        <v>33.22</v>
      </c>
      <c r="H11" s="13">
        <v>1.1299999999999999</v>
      </c>
      <c r="I11" s="8">
        <v>33.82</v>
      </c>
      <c r="J11" s="8">
        <f t="shared" si="10"/>
        <v>1.18</v>
      </c>
      <c r="K11" s="16">
        <f t="shared" ref="K11:K14" si="12">IF(F11=0,0,F11*I11/J11)</f>
        <v>859.83050847457639</v>
      </c>
      <c r="L11" s="12">
        <f t="shared" ref="L11:L14" si="13">IF(H11=0,0,K11-(F11*G11/H11))</f>
        <v>-22.116394180290854</v>
      </c>
      <c r="M11" s="46">
        <f t="shared" ref="M11" si="14">IF((K11-L11)=0,0,L11/(K11-L11))</f>
        <v>-2.5076786497821257E-2</v>
      </c>
      <c r="N11" s="47">
        <f t="shared" si="3"/>
        <v>7.433070496951974E-2</v>
      </c>
      <c r="O11" s="48">
        <v>3.22</v>
      </c>
      <c r="P11" s="49" t="s">
        <v>116</v>
      </c>
      <c r="Q11" s="50">
        <f t="shared" si="9"/>
        <v>81.864406779661024</v>
      </c>
      <c r="R11" s="51">
        <v>0.15</v>
      </c>
      <c r="S11" s="51">
        <f>(0.25*0.7-R11)*1.055</f>
        <v>2.6374999999999992E-2</v>
      </c>
      <c r="T11" s="46">
        <f t="shared" ref="T11" si="15">IF(I11=0,0,O11/I11)</f>
        <v>9.5209934949733885E-2</v>
      </c>
      <c r="U11" s="52" t="s">
        <v>4</v>
      </c>
      <c r="V11" s="63" t="s">
        <v>55</v>
      </c>
      <c r="W11" s="63" t="s">
        <v>60</v>
      </c>
      <c r="X11" s="53" t="s">
        <v>97</v>
      </c>
      <c r="Y11" s="53" t="s">
        <v>70</v>
      </c>
      <c r="Z11" s="66" t="s">
        <v>5</v>
      </c>
      <c r="AA11" s="3"/>
      <c r="AB11" s="2"/>
      <c r="AC11" s="2"/>
    </row>
    <row r="12" spans="1:29" ht="12.95" customHeight="1" x14ac:dyDescent="0.2">
      <c r="A12" s="35">
        <v>8</v>
      </c>
      <c r="B12" s="109" t="s">
        <v>101</v>
      </c>
      <c r="C12" s="25" t="s">
        <v>117</v>
      </c>
      <c r="D12" s="25" t="s">
        <v>98</v>
      </c>
      <c r="E12" s="84" t="s">
        <v>75</v>
      </c>
      <c r="F12" s="80">
        <v>63</v>
      </c>
      <c r="G12" s="5">
        <v>33.99</v>
      </c>
      <c r="H12" s="15">
        <v>1.1299999999999999</v>
      </c>
      <c r="I12" s="5">
        <v>34.22</v>
      </c>
      <c r="J12" s="5">
        <f t="shared" si="10"/>
        <v>1.18</v>
      </c>
      <c r="K12" s="17">
        <f t="shared" si="12"/>
        <v>1827.0000000000002</v>
      </c>
      <c r="L12" s="14">
        <f t="shared" si="13"/>
        <v>-68.017699115044479</v>
      </c>
      <c r="M12" s="54">
        <f t="shared" ref="M12:M14" si="16">IF((K12-L12)=0,0,L12/(K12-L12))</f>
        <v>-3.5892909679317561E-2</v>
      </c>
      <c r="N12" s="55">
        <f t="shared" si="3"/>
        <v>0.15794065997988252</v>
      </c>
      <c r="O12" s="56">
        <v>9.52</v>
      </c>
      <c r="P12" s="57" t="s">
        <v>118</v>
      </c>
      <c r="Q12" s="58">
        <f t="shared" ref="Q12:Q14" si="17">IF(J12=0,0,F12*O12/J12)</f>
        <v>508.27118644067798</v>
      </c>
      <c r="R12" s="59">
        <v>0.15</v>
      </c>
      <c r="S12" s="59">
        <f>(0.25*0.7-R12)*1.055</f>
        <v>2.6374999999999992E-2</v>
      </c>
      <c r="T12" s="54">
        <f t="shared" ref="T12:T14" si="18">IF(I12=0,0,O12/I12)</f>
        <v>0.27819988310929283</v>
      </c>
      <c r="U12" s="60" t="s">
        <v>4</v>
      </c>
      <c r="V12" s="62" t="s">
        <v>56</v>
      </c>
      <c r="W12" s="62" t="s">
        <v>119</v>
      </c>
      <c r="X12" s="61" t="s">
        <v>120</v>
      </c>
      <c r="Y12" s="61" t="s">
        <v>78</v>
      </c>
      <c r="Z12" s="65" t="s">
        <v>5</v>
      </c>
      <c r="AA12" s="3"/>
      <c r="AB12" s="2"/>
      <c r="AC12" s="2"/>
    </row>
    <row r="13" spans="1:29" ht="12.95" customHeight="1" x14ac:dyDescent="0.2">
      <c r="A13" s="35">
        <v>9</v>
      </c>
      <c r="B13" s="109" t="s">
        <v>126</v>
      </c>
      <c r="C13" s="25" t="s">
        <v>76</v>
      </c>
      <c r="D13" s="25" t="s">
        <v>123</v>
      </c>
      <c r="E13" s="83" t="s">
        <v>75</v>
      </c>
      <c r="F13" s="81">
        <v>41</v>
      </c>
      <c r="G13" s="8">
        <v>24.17</v>
      </c>
      <c r="H13" s="13">
        <v>1.1299999999999999</v>
      </c>
      <c r="I13" s="8">
        <v>24.13</v>
      </c>
      <c r="J13" s="8">
        <f>J$5</f>
        <v>1.18</v>
      </c>
      <c r="K13" s="16">
        <f t="shared" si="12"/>
        <v>838.41525423728808</v>
      </c>
      <c r="L13" s="12">
        <f t="shared" si="13"/>
        <v>-38.549347532623528</v>
      </c>
      <c r="M13" s="46">
        <f t="shared" si="16"/>
        <v>-4.3957700749633774E-2</v>
      </c>
      <c r="N13" s="47">
        <f t="shared" si="3"/>
        <v>7.247939714911783E-2</v>
      </c>
      <c r="O13" s="48">
        <v>1.68</v>
      </c>
      <c r="P13" s="49" t="s">
        <v>3</v>
      </c>
      <c r="Q13" s="50">
        <f t="shared" si="17"/>
        <v>58.372881355932201</v>
      </c>
      <c r="R13" s="51">
        <v>0.15</v>
      </c>
      <c r="S13" s="51">
        <f>(0.25-R13)*1.055</f>
        <v>0.1055</v>
      </c>
      <c r="T13" s="46">
        <f t="shared" si="18"/>
        <v>6.9622876087857444E-2</v>
      </c>
      <c r="U13" s="52" t="s">
        <v>4</v>
      </c>
      <c r="V13" s="63" t="s">
        <v>58</v>
      </c>
      <c r="W13" s="63" t="s">
        <v>106</v>
      </c>
      <c r="X13" s="53" t="s">
        <v>130</v>
      </c>
      <c r="Y13" s="53" t="s">
        <v>78</v>
      </c>
      <c r="Z13" s="66" t="s">
        <v>5</v>
      </c>
      <c r="AA13" s="3"/>
      <c r="AB13" s="2"/>
      <c r="AC13" s="2"/>
    </row>
    <row r="14" spans="1:29" ht="12.95" customHeight="1" x14ac:dyDescent="0.2">
      <c r="A14" s="35">
        <v>10</v>
      </c>
      <c r="B14" s="109" t="s">
        <v>122</v>
      </c>
      <c r="C14" s="25" t="s">
        <v>76</v>
      </c>
      <c r="D14" s="25" t="s">
        <v>121</v>
      </c>
      <c r="E14" s="84" t="s">
        <v>75</v>
      </c>
      <c r="F14" s="80">
        <v>28</v>
      </c>
      <c r="G14" s="5">
        <v>34.67</v>
      </c>
      <c r="H14" s="15">
        <v>1.1299999999999999</v>
      </c>
      <c r="I14" s="5">
        <v>33.94</v>
      </c>
      <c r="J14" s="5">
        <f>J$5</f>
        <v>1.18</v>
      </c>
      <c r="K14" s="17">
        <f t="shared" si="12"/>
        <v>805.35593220338978</v>
      </c>
      <c r="L14" s="14">
        <f t="shared" si="13"/>
        <v>-53.723713814309349</v>
      </c>
      <c r="M14" s="54">
        <f t="shared" si="16"/>
        <v>-6.2536359769839678E-2</v>
      </c>
      <c r="N14" s="55">
        <f t="shared" si="3"/>
        <v>6.9621481910737221E-2</v>
      </c>
      <c r="O14" s="56">
        <v>0.6</v>
      </c>
      <c r="P14" s="57" t="s">
        <v>116</v>
      </c>
      <c r="Q14" s="58">
        <f t="shared" si="17"/>
        <v>14.237288135593221</v>
      </c>
      <c r="R14" s="59">
        <v>0.15</v>
      </c>
      <c r="S14" s="59">
        <f t="shared" ref="S14" si="19">(0.25*0.7-R14)*1.055</f>
        <v>2.6374999999999992E-2</v>
      </c>
      <c r="T14" s="54">
        <f t="shared" si="18"/>
        <v>1.7678255745433118E-2</v>
      </c>
      <c r="U14" s="60" t="s">
        <v>4</v>
      </c>
      <c r="V14" s="62" t="s">
        <v>57</v>
      </c>
      <c r="W14" s="62" t="s">
        <v>131</v>
      </c>
      <c r="X14" s="61" t="s">
        <v>129</v>
      </c>
      <c r="Y14" s="61" t="s">
        <v>78</v>
      </c>
      <c r="Z14" s="65" t="s">
        <v>108</v>
      </c>
      <c r="AA14" s="3"/>
      <c r="AB14" s="2"/>
      <c r="AC14" s="2"/>
    </row>
    <row r="15" spans="1:29" ht="12.95" customHeight="1" x14ac:dyDescent="0.2">
      <c r="A15" s="35">
        <v>11</v>
      </c>
      <c r="B15" s="109" t="s">
        <v>105</v>
      </c>
      <c r="C15" s="25" t="s">
        <v>76</v>
      </c>
      <c r="D15" s="25" t="s">
        <v>92</v>
      </c>
      <c r="E15" s="83" t="s">
        <v>75</v>
      </c>
      <c r="F15" s="81">
        <v>30</v>
      </c>
      <c r="G15" s="8">
        <v>50.31</v>
      </c>
      <c r="H15" s="13">
        <v>1.1299999999999999</v>
      </c>
      <c r="I15" s="8">
        <v>50.3</v>
      </c>
      <c r="J15" s="8">
        <f t="shared" si="10"/>
        <v>1.18</v>
      </c>
      <c r="K15" s="16">
        <f t="shared" ref="K15:K16" si="20">IF(F15=0,0,F15*I15/J15)</f>
        <v>1278.8135593220341</v>
      </c>
      <c r="L15" s="12">
        <f t="shared" ref="L15:L16" si="21">IF(H15=0,0,K15-(F15*G15/H15))</f>
        <v>-56.850157492125618</v>
      </c>
      <c r="M15" s="46">
        <f t="shared" ref="M15:M16" si="22">IF((K15-L15)=0,0,L15/(K15-L15))</f>
        <v>-4.2563226638906729E-2</v>
      </c>
      <c r="N15" s="47">
        <f t="shared" si="3"/>
        <v>0.11055098935443058</v>
      </c>
      <c r="O15" s="48">
        <v>2.4</v>
      </c>
      <c r="P15" s="49" t="s">
        <v>3</v>
      </c>
      <c r="Q15" s="50">
        <f t="shared" ref="Q15:Q16" si="23">IF(J15=0,0,F15*O15/J15)</f>
        <v>61.016949152542374</v>
      </c>
      <c r="R15" s="51">
        <v>0.15</v>
      </c>
      <c r="S15" s="51">
        <f>(0.25-R15)*1.055</f>
        <v>0.1055</v>
      </c>
      <c r="T15" s="46">
        <f t="shared" ref="T15:T16" si="24">IF(I15=0,0,O15/I15)</f>
        <v>4.7713717693836977E-2</v>
      </c>
      <c r="U15" s="52" t="s">
        <v>4</v>
      </c>
      <c r="V15" s="63" t="s">
        <v>58</v>
      </c>
      <c r="W15" s="63" t="s">
        <v>106</v>
      </c>
      <c r="X15" s="53" t="s">
        <v>95</v>
      </c>
      <c r="Y15" s="53" t="s">
        <v>71</v>
      </c>
      <c r="Z15" s="66" t="s">
        <v>5</v>
      </c>
      <c r="AA15" s="3"/>
      <c r="AB15" s="2"/>
      <c r="AC15" s="2"/>
    </row>
    <row r="16" spans="1:29" ht="12.95" customHeight="1" x14ac:dyDescent="0.2">
      <c r="A16" s="35">
        <v>12</v>
      </c>
      <c r="B16" s="109" t="s">
        <v>133</v>
      </c>
      <c r="C16" s="25" t="s">
        <v>87</v>
      </c>
      <c r="D16" s="25" t="s">
        <v>132</v>
      </c>
      <c r="E16" s="84" t="s">
        <v>75</v>
      </c>
      <c r="F16" s="80">
        <v>25</v>
      </c>
      <c r="G16" s="5">
        <v>39.72</v>
      </c>
      <c r="H16" s="15">
        <v>1.1299999999999999</v>
      </c>
      <c r="I16" s="5">
        <v>40.65</v>
      </c>
      <c r="J16" s="5">
        <f t="shared" si="10"/>
        <v>1.18</v>
      </c>
      <c r="K16" s="17">
        <f t="shared" si="20"/>
        <v>861.22881355932213</v>
      </c>
      <c r="L16" s="14">
        <f t="shared" si="21"/>
        <v>-17.53224838758058</v>
      </c>
      <c r="M16" s="18">
        <f t="shared" si="22"/>
        <v>-1.9951098366531778E-2</v>
      </c>
      <c r="N16" s="23">
        <f t="shared" si="3"/>
        <v>7.4451585772988799E-2</v>
      </c>
      <c r="O16" s="19">
        <v>6.76</v>
      </c>
      <c r="P16" s="6" t="s">
        <v>3</v>
      </c>
      <c r="Q16" s="5">
        <f t="shared" si="23"/>
        <v>143.22033898305085</v>
      </c>
      <c r="R16" s="7">
        <v>0.15</v>
      </c>
      <c r="S16" s="7">
        <f t="shared" ref="S16" si="25">(0.25*0.7-R16)*1.055</f>
        <v>2.6374999999999992E-2</v>
      </c>
      <c r="T16" s="11">
        <f t="shared" si="24"/>
        <v>0.16629766297662976</v>
      </c>
      <c r="U16" s="20" t="s">
        <v>4</v>
      </c>
      <c r="V16" s="64" t="s">
        <v>56</v>
      </c>
      <c r="W16" s="62" t="s">
        <v>115</v>
      </c>
      <c r="X16" s="10" t="s">
        <v>134</v>
      </c>
      <c r="Y16" s="10" t="s">
        <v>78</v>
      </c>
      <c r="Z16" s="67" t="s">
        <v>5</v>
      </c>
      <c r="AA16" s="3"/>
      <c r="AB16" s="2"/>
      <c r="AC16" s="2"/>
    </row>
    <row r="17" spans="1:29" ht="12.95" customHeight="1" x14ac:dyDescent="0.2">
      <c r="A17" s="42"/>
      <c r="B17" s="24"/>
      <c r="C17" s="24"/>
      <c r="D17" s="24"/>
      <c r="E17" s="24"/>
      <c r="F17" s="119" t="s">
        <v>0</v>
      </c>
      <c r="G17" s="120"/>
      <c r="H17" s="120"/>
      <c r="I17" s="120"/>
      <c r="J17" s="120"/>
      <c r="K17" s="43">
        <f>SUM(K5:K16)</f>
        <v>11567.635593220339</v>
      </c>
      <c r="L17" s="43">
        <f>SUM(L5:L16)</f>
        <v>-402.3378581070956</v>
      </c>
      <c r="M17" s="44">
        <f>IF((K17-L17)=0,0,L17/(K17-L17))</f>
        <v>-3.361225985530298E-2</v>
      </c>
      <c r="N17" s="44">
        <f>SUM(N5:N16)</f>
        <v>1</v>
      </c>
      <c r="O17" s="44"/>
      <c r="P17" s="44"/>
      <c r="Q17" s="43">
        <f>SUM(Q5:Q16)</f>
        <v>1524.7711864406781</v>
      </c>
      <c r="R17" s="43">
        <f>(Q5*R5+Q6*R6+Q7*R7+Q8*R8+Q10*R10+Q11*R11+Q12*R12+Q13*R13+Q14*R14+Q15*R15+Q16*R16)*-1</f>
        <v>-209.21059322033898</v>
      </c>
      <c r="S17" s="43">
        <f>(Q5*S5+Q6*S6+Q7*S7+Q8*S8+Q10*S10+Q11*S11+Q12*S12+Q13*S13+Q14*S14+Q15*S15+Q16*S16)*-1</f>
        <v>-57.713417372881352</v>
      </c>
      <c r="T17" s="45">
        <f>Q17/K17</f>
        <v>0.13181355637917305</v>
      </c>
      <c r="U17" s="121"/>
      <c r="V17" s="121"/>
      <c r="W17" s="121"/>
      <c r="X17" s="121"/>
      <c r="Y17" s="121"/>
      <c r="Z17" s="122"/>
      <c r="AA17" s="2"/>
      <c r="AB17" s="3"/>
      <c r="AC17" s="2"/>
    </row>
    <row r="19" spans="1:29" ht="12.95" customHeight="1" x14ac:dyDescent="0.2">
      <c r="A19" s="26" t="s">
        <v>21</v>
      </c>
      <c r="B19" s="27"/>
    </row>
    <row r="20" spans="1:29" ht="12.95" customHeight="1" x14ac:dyDescent="0.2">
      <c r="A20" s="28" t="s">
        <v>22</v>
      </c>
      <c r="B20" s="29" t="s">
        <v>23</v>
      </c>
      <c r="K20" s="91"/>
    </row>
    <row r="21" spans="1:29" ht="12.95" customHeight="1" x14ac:dyDescent="0.2">
      <c r="A21" s="28" t="s">
        <v>24</v>
      </c>
      <c r="B21" s="30" t="s">
        <v>25</v>
      </c>
      <c r="K21" s="91"/>
    </row>
    <row r="22" spans="1:29" ht="12.95" customHeight="1" x14ac:dyDescent="0.2">
      <c r="A22" s="28" t="s">
        <v>26</v>
      </c>
      <c r="B22" s="29" t="s">
        <v>27</v>
      </c>
      <c r="K22" s="91"/>
    </row>
    <row r="23" spans="1:29" ht="12.95" customHeight="1" x14ac:dyDescent="0.2">
      <c r="A23" s="28" t="s">
        <v>28</v>
      </c>
      <c r="B23" s="29" t="s">
        <v>29</v>
      </c>
      <c r="I23" s="108"/>
      <c r="K23" s="91"/>
    </row>
    <row r="24" spans="1:29" ht="12.95" customHeight="1" x14ac:dyDescent="0.2">
      <c r="A24" s="28" t="s">
        <v>30</v>
      </c>
      <c r="B24" s="31" t="s">
        <v>31</v>
      </c>
    </row>
    <row r="25" spans="1:29" ht="12.95" customHeight="1" x14ac:dyDescent="0.2">
      <c r="A25" s="28" t="s">
        <v>32</v>
      </c>
      <c r="B25" s="31" t="s">
        <v>33</v>
      </c>
    </row>
    <row r="26" spans="1:29" ht="12.95" customHeight="1" x14ac:dyDescent="0.2">
      <c r="A26" s="28" t="s">
        <v>34</v>
      </c>
      <c r="B26" s="29" t="s">
        <v>35</v>
      </c>
    </row>
    <row r="27" spans="1:29" ht="12.95" customHeight="1" x14ac:dyDescent="0.2">
      <c r="A27" s="28" t="s">
        <v>36</v>
      </c>
      <c r="B27" s="31" t="s">
        <v>37</v>
      </c>
    </row>
    <row r="28" spans="1:29" ht="12.95" customHeight="1" x14ac:dyDescent="0.2">
      <c r="A28" s="28" t="s">
        <v>38</v>
      </c>
      <c r="B28" s="29" t="s">
        <v>39</v>
      </c>
      <c r="H28" s="108"/>
      <c r="I28" s="108"/>
    </row>
    <row r="29" spans="1:29" ht="12.95" customHeight="1" x14ac:dyDescent="0.2">
      <c r="A29" s="27"/>
      <c r="B29" s="27"/>
    </row>
    <row r="30" spans="1:29" ht="12.95" customHeight="1" x14ac:dyDescent="0.2">
      <c r="A30" s="32" t="s">
        <v>40</v>
      </c>
      <c r="B30" s="27"/>
    </row>
    <row r="31" spans="1:29" ht="12.95" customHeight="1" x14ac:dyDescent="0.2">
      <c r="A31" s="33" t="s">
        <v>36</v>
      </c>
      <c r="B31" s="30" t="s">
        <v>41</v>
      </c>
    </row>
    <row r="32" spans="1:29" ht="12.95" customHeight="1" x14ac:dyDescent="0.2">
      <c r="A32" s="27" t="s">
        <v>42</v>
      </c>
      <c r="B32" s="30" t="s">
        <v>43</v>
      </c>
    </row>
    <row r="33" spans="1:17" ht="12.95" customHeight="1" x14ac:dyDescent="0.2">
      <c r="A33" s="27" t="s">
        <v>44</v>
      </c>
      <c r="B33" s="30" t="s">
        <v>45</v>
      </c>
    </row>
    <row r="34" spans="1:17" ht="12.95" customHeight="1" x14ac:dyDescent="0.2">
      <c r="A34" s="27" t="s">
        <v>46</v>
      </c>
      <c r="B34" s="29" t="s">
        <v>47</v>
      </c>
      <c r="Q34" s="99"/>
    </row>
    <row r="35" spans="1:17" ht="12.95" customHeight="1" x14ac:dyDescent="0.2">
      <c r="A35" s="33"/>
      <c r="B35" s="27"/>
      <c r="H35" s="107"/>
    </row>
    <row r="36" spans="1:17" ht="12.95" customHeight="1" x14ac:dyDescent="0.2">
      <c r="A36" s="32" t="s">
        <v>48</v>
      </c>
      <c r="B36" s="27"/>
    </row>
    <row r="37" spans="1:17" ht="12.95" customHeight="1" x14ac:dyDescent="0.2">
      <c r="A37" s="34">
        <v>45838</v>
      </c>
      <c r="B37" s="27"/>
    </row>
    <row r="38" spans="1:17" ht="12.95" customHeight="1" x14ac:dyDescent="0.2">
      <c r="H38" s="108"/>
    </row>
    <row r="39" spans="1:17" ht="12.95" customHeight="1" x14ac:dyDescent="0.2">
      <c r="H39" s="108"/>
    </row>
    <row r="40" spans="1:17" ht="12.95" customHeight="1" x14ac:dyDescent="0.2">
      <c r="H40" s="108"/>
    </row>
    <row r="41" spans="1:17" ht="12.95" customHeight="1" x14ac:dyDescent="0.2">
      <c r="H41" s="107"/>
      <c r="I41" s="108"/>
    </row>
    <row r="42" spans="1:17" ht="12.95" customHeight="1" x14ac:dyDescent="0.2">
      <c r="H42" s="108"/>
      <c r="I42" s="108"/>
    </row>
  </sheetData>
  <sheetProtection selectLockedCells="1" selectUnlockedCells="1"/>
  <mergeCells count="3">
    <mergeCell ref="A2:Z2"/>
    <mergeCell ref="F17:J17"/>
    <mergeCell ref="U17:Z17"/>
  </mergeCells>
  <hyperlinks>
    <hyperlink ref="B20" r:id="rId1" xr:uid="{E68E76B3-5D3F-4084-9170-CDA215160BA5}"/>
    <hyperlink ref="B21" r:id="rId2" xr:uid="{ACF06A3E-02B8-4D1C-9DFD-04909A0B8832}"/>
    <hyperlink ref="B22" r:id="rId3" xr:uid="{564438A8-142A-4F39-B217-76C2E3A0C820}"/>
    <hyperlink ref="B23" r:id="rId4" xr:uid="{437BFC93-AF8C-4E51-A143-42545C5990F2}"/>
    <hyperlink ref="B24" r:id="rId5" xr:uid="{D4A501D3-5C47-40B4-A30A-E0C4C88FD73D}"/>
    <hyperlink ref="B25" r:id="rId6" xr:uid="{27A7BB18-0990-4734-AA9C-499183DB590E}"/>
    <hyperlink ref="B26" r:id="rId7" xr:uid="{CDE5312C-1096-4CC4-84B1-60F06DD3FE8C}"/>
    <hyperlink ref="B27" r:id="rId8" xr:uid="{AE2D9D43-F0FB-4096-8CBA-12310532E602}"/>
    <hyperlink ref="B28" r:id="rId9" xr:uid="{968C34F4-D59B-4F0E-9042-E422F6D91718}"/>
    <hyperlink ref="B31" r:id="rId10" xr:uid="{695F8307-CC66-48F2-A972-23D36F37A218}"/>
    <hyperlink ref="B32" r:id="rId11" xr:uid="{0E06CB5C-6FE4-4C3F-9F0C-E977E0A1AB1A}"/>
    <hyperlink ref="B33" r:id="rId12" xr:uid="{DD1FA4AF-E436-430A-BBD0-67DB831E1BA9}"/>
    <hyperlink ref="B34" r:id="rId13" xr:uid="{26F01A9C-0480-4CD5-847E-FF29F91E3B80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C049-C636-45D5-AF2D-8945261512C7}">
  <dimension ref="A1:U118"/>
  <sheetViews>
    <sheetView topLeftCell="A54" zoomScaleNormal="100" workbookViewId="0">
      <selection activeCell="A66" sqref="A66"/>
    </sheetView>
  </sheetViews>
  <sheetFormatPr baseColWidth="10" defaultColWidth="11.42578125" defaultRowHeight="12.75" x14ac:dyDescent="0.2"/>
  <cols>
    <col min="1" max="7" width="18.5703125" style="68" customWidth="1"/>
    <col min="8" max="8" width="2.140625" style="68" customWidth="1"/>
    <col min="9" max="16384" width="11.42578125" style="68"/>
  </cols>
  <sheetData>
    <row r="1" spans="1:8" x14ac:dyDescent="0.2">
      <c r="F1" s="69"/>
      <c r="G1" s="69"/>
      <c r="H1" s="69"/>
    </row>
    <row r="2" spans="1:8" ht="18" x14ac:dyDescent="0.25">
      <c r="A2" s="123" t="s">
        <v>61</v>
      </c>
      <c r="B2" s="124"/>
      <c r="C2" s="124"/>
      <c r="D2" s="124"/>
      <c r="E2" s="124"/>
      <c r="F2" s="125"/>
      <c r="G2" s="125"/>
      <c r="H2" s="126"/>
    </row>
    <row r="3" spans="1:8" x14ac:dyDescent="0.2">
      <c r="F3" s="69"/>
      <c r="G3" s="69"/>
      <c r="H3" s="69"/>
    </row>
    <row r="4" spans="1:8" x14ac:dyDescent="0.2">
      <c r="F4" s="69"/>
      <c r="G4" s="69"/>
      <c r="H4" s="69"/>
    </row>
    <row r="5" spans="1:8" x14ac:dyDescent="0.2">
      <c r="F5" s="69"/>
      <c r="G5" s="69"/>
      <c r="H5" s="69"/>
    </row>
    <row r="6" spans="1:8" x14ac:dyDescent="0.2">
      <c r="F6" s="69"/>
      <c r="G6" s="69"/>
      <c r="H6" s="69"/>
    </row>
    <row r="7" spans="1:8" x14ac:dyDescent="0.2">
      <c r="F7" s="69"/>
      <c r="G7" s="69"/>
      <c r="H7" s="69"/>
    </row>
    <row r="8" spans="1:8" x14ac:dyDescent="0.2">
      <c r="F8" s="69"/>
      <c r="G8" s="69"/>
      <c r="H8" s="69"/>
    </row>
    <row r="9" spans="1:8" x14ac:dyDescent="0.2">
      <c r="F9" s="69"/>
      <c r="G9" s="69"/>
      <c r="H9" s="69"/>
    </row>
    <row r="10" spans="1:8" x14ac:dyDescent="0.2">
      <c r="F10" s="69"/>
      <c r="G10" s="69"/>
      <c r="H10" s="69"/>
    </row>
    <row r="11" spans="1:8" x14ac:dyDescent="0.2">
      <c r="F11" s="69"/>
      <c r="G11" s="69"/>
      <c r="H11" s="69"/>
    </row>
    <row r="12" spans="1:8" x14ac:dyDescent="0.2">
      <c r="F12" s="69"/>
      <c r="G12" s="69"/>
      <c r="H12" s="69"/>
    </row>
    <row r="13" spans="1:8" x14ac:dyDescent="0.2">
      <c r="F13" s="69"/>
      <c r="G13" s="69"/>
      <c r="H13" s="69"/>
    </row>
    <row r="14" spans="1:8" x14ac:dyDescent="0.2">
      <c r="F14" s="69"/>
      <c r="G14" s="69"/>
      <c r="H14" s="69"/>
    </row>
    <row r="15" spans="1:8" x14ac:dyDescent="0.2">
      <c r="F15" s="69"/>
      <c r="G15" s="69"/>
      <c r="H15" s="69"/>
    </row>
    <row r="16" spans="1:8" x14ac:dyDescent="0.2">
      <c r="F16" s="69"/>
      <c r="G16" s="69"/>
      <c r="H16" s="69"/>
    </row>
    <row r="17" spans="6:8" x14ac:dyDescent="0.2">
      <c r="F17" s="69"/>
      <c r="G17" s="69"/>
      <c r="H17" s="69"/>
    </row>
    <row r="18" spans="6:8" x14ac:dyDescent="0.2">
      <c r="F18" s="69"/>
      <c r="G18" s="69"/>
      <c r="H18" s="69"/>
    </row>
    <row r="19" spans="6:8" x14ac:dyDescent="0.2">
      <c r="F19" s="69"/>
      <c r="G19" s="69"/>
      <c r="H19" s="69"/>
    </row>
    <row r="20" spans="6:8" x14ac:dyDescent="0.2">
      <c r="F20" s="69"/>
      <c r="G20" s="69"/>
      <c r="H20" s="69"/>
    </row>
    <row r="21" spans="6:8" x14ac:dyDescent="0.2">
      <c r="F21" s="69"/>
      <c r="G21" s="69"/>
      <c r="H21" s="69"/>
    </row>
    <row r="22" spans="6:8" x14ac:dyDescent="0.2">
      <c r="F22" s="69"/>
      <c r="G22" s="69"/>
      <c r="H22" s="69"/>
    </row>
    <row r="23" spans="6:8" x14ac:dyDescent="0.2">
      <c r="F23" s="69"/>
      <c r="G23" s="69"/>
      <c r="H23" s="69"/>
    </row>
    <row r="24" spans="6:8" ht="12.6" customHeight="1" x14ac:dyDescent="0.2">
      <c r="F24" s="69"/>
      <c r="G24" s="69"/>
      <c r="H24" s="69"/>
    </row>
    <row r="25" spans="6:8" x14ac:dyDescent="0.2">
      <c r="F25" s="69"/>
      <c r="G25" s="69"/>
      <c r="H25" s="69"/>
    </row>
    <row r="26" spans="6:8" x14ac:dyDescent="0.2">
      <c r="F26" s="69"/>
      <c r="G26" s="69"/>
      <c r="H26" s="69"/>
    </row>
    <row r="27" spans="6:8" x14ac:dyDescent="0.2">
      <c r="F27" s="69"/>
      <c r="G27" s="69"/>
      <c r="H27" s="69"/>
    </row>
    <row r="28" spans="6:8" x14ac:dyDescent="0.2">
      <c r="F28" s="69"/>
      <c r="G28" s="69"/>
      <c r="H28" s="69"/>
    </row>
    <row r="29" spans="6:8" x14ac:dyDescent="0.2">
      <c r="F29" s="69"/>
      <c r="G29" s="69"/>
      <c r="H29" s="69"/>
    </row>
    <row r="30" spans="6:8" x14ac:dyDescent="0.2">
      <c r="F30" s="69"/>
      <c r="G30" s="69"/>
      <c r="H30" s="69"/>
    </row>
    <row r="31" spans="6:8" x14ac:dyDescent="0.2">
      <c r="F31" s="69"/>
      <c r="G31" s="69"/>
      <c r="H31" s="69"/>
    </row>
    <row r="32" spans="6:8" x14ac:dyDescent="0.2">
      <c r="F32" s="69"/>
      <c r="G32" s="69"/>
      <c r="H32" s="69"/>
    </row>
    <row r="33" spans="1:8" x14ac:dyDescent="0.2">
      <c r="F33" s="69"/>
      <c r="G33" s="69"/>
      <c r="H33" s="69"/>
    </row>
    <row r="34" spans="1:8" x14ac:dyDescent="0.2">
      <c r="F34" s="69"/>
      <c r="G34" s="69"/>
      <c r="H34" s="69"/>
    </row>
    <row r="35" spans="1:8" x14ac:dyDescent="0.2">
      <c r="F35" s="69"/>
      <c r="G35" s="69"/>
      <c r="H35" s="69"/>
    </row>
    <row r="36" spans="1:8" x14ac:dyDescent="0.2">
      <c r="F36" s="69"/>
      <c r="G36" s="69"/>
      <c r="H36" s="69"/>
    </row>
    <row r="37" spans="1:8" x14ac:dyDescent="0.2">
      <c r="F37" s="69"/>
      <c r="G37" s="69"/>
      <c r="H37" s="69"/>
    </row>
    <row r="38" spans="1:8" x14ac:dyDescent="0.2">
      <c r="F38" s="69"/>
      <c r="G38" s="69"/>
      <c r="H38" s="69"/>
    </row>
    <row r="39" spans="1:8" x14ac:dyDescent="0.2">
      <c r="F39" s="69"/>
      <c r="G39" s="69"/>
      <c r="H39" s="69"/>
    </row>
    <row r="40" spans="1:8" x14ac:dyDescent="0.2">
      <c r="A40" s="70" t="s">
        <v>21</v>
      </c>
      <c r="B40" s="71"/>
      <c r="C40" s="71"/>
      <c r="F40" s="69"/>
      <c r="G40" s="69"/>
      <c r="H40" s="69"/>
    </row>
    <row r="41" spans="1:8" x14ac:dyDescent="0.2">
      <c r="A41" s="72" t="s">
        <v>22</v>
      </c>
      <c r="B41" s="73" t="s">
        <v>23</v>
      </c>
      <c r="C41" s="73"/>
      <c r="F41" s="69"/>
      <c r="G41" s="69"/>
      <c r="H41" s="69"/>
    </row>
    <row r="42" spans="1:8" x14ac:dyDescent="0.2">
      <c r="A42" s="72" t="s">
        <v>24</v>
      </c>
      <c r="B42" s="74" t="s">
        <v>25</v>
      </c>
      <c r="C42" s="74"/>
      <c r="F42" s="69"/>
      <c r="G42" s="69"/>
      <c r="H42" s="69"/>
    </row>
    <row r="43" spans="1:8" x14ac:dyDescent="0.2">
      <c r="A43" s="72" t="s">
        <v>26</v>
      </c>
      <c r="B43" s="73" t="s">
        <v>27</v>
      </c>
      <c r="C43" s="73"/>
      <c r="F43" s="69"/>
      <c r="G43" s="69"/>
      <c r="H43" s="69"/>
    </row>
    <row r="44" spans="1:8" x14ac:dyDescent="0.2">
      <c r="A44" s="72" t="s">
        <v>28</v>
      </c>
      <c r="B44" s="73" t="s">
        <v>29</v>
      </c>
      <c r="C44" s="73"/>
      <c r="F44" s="69"/>
      <c r="G44" s="69"/>
      <c r="H44" s="69"/>
    </row>
    <row r="45" spans="1:8" x14ac:dyDescent="0.2">
      <c r="A45" s="72" t="s">
        <v>30</v>
      </c>
      <c r="B45" s="75" t="s">
        <v>31</v>
      </c>
      <c r="C45" s="75"/>
      <c r="F45" s="69"/>
      <c r="G45" s="69"/>
      <c r="H45" s="69"/>
    </row>
    <row r="46" spans="1:8" x14ac:dyDescent="0.2">
      <c r="A46" s="72" t="s">
        <v>32</v>
      </c>
      <c r="B46" s="75" t="s">
        <v>33</v>
      </c>
      <c r="C46" s="75"/>
      <c r="D46" s="37"/>
      <c r="E46" s="37"/>
    </row>
    <row r="47" spans="1:8" x14ac:dyDescent="0.2">
      <c r="A47" s="72" t="s">
        <v>34</v>
      </c>
      <c r="B47" s="73" t="s">
        <v>35</v>
      </c>
      <c r="C47" s="73"/>
      <c r="D47" s="37"/>
      <c r="E47" s="37"/>
    </row>
    <row r="48" spans="1:8" x14ac:dyDescent="0.2">
      <c r="A48" s="72" t="s">
        <v>36</v>
      </c>
      <c r="B48" s="75" t="s">
        <v>37</v>
      </c>
      <c r="C48" s="75"/>
      <c r="D48" s="37"/>
      <c r="E48" s="37"/>
    </row>
    <row r="49" spans="1:5" x14ac:dyDescent="0.2">
      <c r="A49" s="72" t="s">
        <v>38</v>
      </c>
      <c r="B49" s="73" t="s">
        <v>39</v>
      </c>
      <c r="C49" s="73"/>
      <c r="D49" s="37"/>
      <c r="E49" s="37"/>
    </row>
    <row r="50" spans="1:5" x14ac:dyDescent="0.2">
      <c r="A50" s="71"/>
      <c r="B50" s="71"/>
      <c r="C50" s="71"/>
      <c r="D50" s="37"/>
      <c r="E50" s="37"/>
    </row>
    <row r="51" spans="1:5" x14ac:dyDescent="0.2">
      <c r="A51" s="76" t="s">
        <v>40</v>
      </c>
      <c r="B51" s="71"/>
      <c r="C51" s="71"/>
      <c r="D51" s="37"/>
      <c r="E51" s="37"/>
    </row>
    <row r="52" spans="1:5" x14ac:dyDescent="0.2">
      <c r="A52" s="77" t="s">
        <v>36</v>
      </c>
      <c r="B52" s="74" t="s">
        <v>41</v>
      </c>
      <c r="C52" s="74"/>
      <c r="D52" s="37"/>
      <c r="E52" s="37"/>
    </row>
    <row r="53" spans="1:5" x14ac:dyDescent="0.2">
      <c r="A53" s="71" t="s">
        <v>42</v>
      </c>
      <c r="B53" s="74" t="s">
        <v>43</v>
      </c>
      <c r="C53" s="74"/>
    </row>
    <row r="54" spans="1:5" x14ac:dyDescent="0.2">
      <c r="A54" s="71" t="s">
        <v>44</v>
      </c>
      <c r="B54" s="74" t="s">
        <v>45</v>
      </c>
      <c r="C54" s="74"/>
    </row>
    <row r="55" spans="1:5" x14ac:dyDescent="0.2">
      <c r="A55" s="71" t="s">
        <v>46</v>
      </c>
      <c r="B55" s="73" t="s">
        <v>47</v>
      </c>
      <c r="C55" s="73"/>
    </row>
    <row r="56" spans="1:5" x14ac:dyDescent="0.2">
      <c r="A56" s="77"/>
      <c r="B56" s="71"/>
      <c r="C56" s="71"/>
    </row>
    <row r="57" spans="1:5" x14ac:dyDescent="0.2">
      <c r="A57" s="76" t="s">
        <v>48</v>
      </c>
      <c r="B57" s="71"/>
      <c r="C57" s="71"/>
    </row>
    <row r="58" spans="1:5" x14ac:dyDescent="0.2">
      <c r="A58" s="77" t="s">
        <v>36</v>
      </c>
      <c r="B58" s="74" t="s">
        <v>41</v>
      </c>
      <c r="C58" s="71"/>
    </row>
    <row r="59" spans="1:5" x14ac:dyDescent="0.2">
      <c r="A59" s="71" t="s">
        <v>42</v>
      </c>
      <c r="B59" s="74" t="s">
        <v>43</v>
      </c>
    </row>
    <row r="60" spans="1:5" x14ac:dyDescent="0.2">
      <c r="A60" s="71" t="s">
        <v>44</v>
      </c>
      <c r="B60" s="74" t="s">
        <v>45</v>
      </c>
    </row>
    <row r="61" spans="1:5" x14ac:dyDescent="0.2">
      <c r="A61" s="71" t="s">
        <v>46</v>
      </c>
      <c r="B61" s="73" t="s">
        <v>47</v>
      </c>
    </row>
    <row r="62" spans="1:5" x14ac:dyDescent="0.2">
      <c r="A62" s="77"/>
      <c r="B62" s="71"/>
    </row>
    <row r="63" spans="1:5" x14ac:dyDescent="0.2">
      <c r="A63" s="76" t="s">
        <v>48</v>
      </c>
      <c r="B63" s="71"/>
    </row>
    <row r="64" spans="1:5" x14ac:dyDescent="0.2">
      <c r="A64" s="34">
        <v>45838</v>
      </c>
      <c r="B64" s="71"/>
    </row>
    <row r="65" spans="1:21" x14ac:dyDescent="0.2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</row>
    <row r="66" spans="1:21" x14ac:dyDescent="0.2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</row>
    <row r="67" spans="1:21" x14ac:dyDescent="0.2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</row>
    <row r="68" spans="1:21" x14ac:dyDescent="0.2">
      <c r="U68" s="78"/>
    </row>
    <row r="69" spans="1:21" x14ac:dyDescent="0.2">
      <c r="U69" s="78"/>
    </row>
    <row r="70" spans="1:21" x14ac:dyDescent="0.2">
      <c r="A70" s="100" t="s">
        <v>56</v>
      </c>
      <c r="B70" s="100" t="s">
        <v>55</v>
      </c>
      <c r="C70" s="100" t="s">
        <v>57</v>
      </c>
      <c r="D70" s="100" t="s">
        <v>58</v>
      </c>
      <c r="E70" s="101"/>
      <c r="F70" s="101"/>
      <c r="G70" s="101"/>
      <c r="H70" s="101"/>
      <c r="I70" s="101"/>
      <c r="U70" s="78"/>
    </row>
    <row r="71" spans="1:21" x14ac:dyDescent="0.2">
      <c r="A71" s="102">
        <f>Depot!N5+Depot!N6+Depot!N10+Depot!N12+Depot!N16</f>
        <v>0.45449643621413049</v>
      </c>
      <c r="B71" s="102">
        <f>Depot!N9+Depot!N11</f>
        <v>0.14422764858998038</v>
      </c>
      <c r="C71" s="102">
        <f>Depot!N8+Depot!N14</f>
        <v>0.14385621484841182</v>
      </c>
      <c r="D71" s="102">
        <f>Depot!N7+Depot!N13+Depot!N15</f>
        <v>0.25741970034747741</v>
      </c>
      <c r="E71" s="103"/>
      <c r="F71" s="101"/>
      <c r="G71" s="101"/>
      <c r="H71" s="101"/>
      <c r="I71" s="101"/>
      <c r="J71" s="113"/>
      <c r="K71" s="113"/>
      <c r="U71" s="78"/>
    </row>
    <row r="72" spans="1:21" x14ac:dyDescent="0.2">
      <c r="A72" s="104"/>
      <c r="B72" s="104"/>
      <c r="C72" s="104"/>
      <c r="D72" s="101"/>
      <c r="E72" s="103"/>
      <c r="F72" s="101"/>
      <c r="G72" s="101"/>
      <c r="H72" s="101"/>
      <c r="I72" s="101"/>
      <c r="J72" s="113"/>
      <c r="K72" s="113"/>
      <c r="U72" s="78"/>
    </row>
    <row r="73" spans="1:21" x14ac:dyDescent="0.2">
      <c r="A73" s="100" t="s">
        <v>88</v>
      </c>
      <c r="B73" s="100" t="s">
        <v>115</v>
      </c>
      <c r="C73" s="100" t="s">
        <v>119</v>
      </c>
      <c r="D73" s="100" t="s">
        <v>86</v>
      </c>
      <c r="E73" s="100" t="s">
        <v>106</v>
      </c>
      <c r="F73" s="103" t="s">
        <v>112</v>
      </c>
      <c r="G73" s="101" t="s">
        <v>114</v>
      </c>
      <c r="H73" s="101" t="s">
        <v>131</v>
      </c>
      <c r="I73" s="101" t="s">
        <v>127</v>
      </c>
      <c r="K73" s="113"/>
      <c r="U73" s="78"/>
    </row>
    <row r="74" spans="1:21" x14ac:dyDescent="0.2">
      <c r="A74" s="102">
        <f>Depot!N5+Depot!N6</f>
        <v>0.14589800151064375</v>
      </c>
      <c r="B74" s="102">
        <f>Depot!N10+Depot!N16</f>
        <v>0.15065777472360425</v>
      </c>
      <c r="C74" s="102">
        <f>Depot!N12</f>
        <v>0.15794065997988252</v>
      </c>
      <c r="D74" s="102">
        <f>Depot!N11</f>
        <v>7.433070496951974E-2</v>
      </c>
      <c r="E74" s="102">
        <f>Depot!N13+Depot!N15</f>
        <v>0.18303038650354841</v>
      </c>
      <c r="F74" s="103">
        <f>Depot!N7</f>
        <v>7.4389313843928967E-2</v>
      </c>
      <c r="G74" s="105">
        <f>Depot!N8</f>
        <v>7.4234732937674602E-2</v>
      </c>
      <c r="H74" s="105">
        <f>Depot!N14</f>
        <v>6.9621481910737221E-2</v>
      </c>
      <c r="I74" s="105">
        <f>Depot!N9</f>
        <v>6.9896943620460658E-2</v>
      </c>
      <c r="J74" s="113"/>
      <c r="K74" s="113"/>
      <c r="U74" s="78"/>
    </row>
    <row r="75" spans="1:21" x14ac:dyDescent="0.2">
      <c r="A75" s="104"/>
      <c r="B75" s="104"/>
      <c r="C75" s="104"/>
      <c r="D75" s="104"/>
      <c r="E75" s="103"/>
      <c r="F75" s="101"/>
      <c r="G75" s="101"/>
      <c r="H75" s="101"/>
      <c r="I75" s="101"/>
      <c r="J75" s="113"/>
      <c r="K75" s="113"/>
      <c r="U75" s="78"/>
    </row>
    <row r="76" spans="1:21" x14ac:dyDescent="0.2">
      <c r="A76" s="100" t="s">
        <v>5</v>
      </c>
      <c r="B76" s="100" t="s">
        <v>108</v>
      </c>
      <c r="C76" s="100" t="s">
        <v>7</v>
      </c>
      <c r="D76" s="104" t="s">
        <v>89</v>
      </c>
      <c r="E76" s="103"/>
      <c r="F76" s="101"/>
      <c r="G76" s="101"/>
      <c r="H76" s="101"/>
      <c r="I76" s="101"/>
      <c r="J76" s="113"/>
      <c r="K76" s="113"/>
      <c r="U76" s="78"/>
    </row>
    <row r="77" spans="1:21" x14ac:dyDescent="0.2">
      <c r="A77" s="102">
        <f>Depot!N5+Depot!N6+Depot!N7+Depot!N8+Depot!N10+Depot!N11+Depot!N12+Depot!N13+Depot!N15+Depot!N16</f>
        <v>0.86048157446880214</v>
      </c>
      <c r="B77" s="102">
        <f>Depot!N9+Depot!N14</f>
        <v>0.13951842553119786</v>
      </c>
      <c r="C77" s="102">
        <v>0</v>
      </c>
      <c r="D77" s="106">
        <v>0</v>
      </c>
      <c r="E77" s="103"/>
      <c r="F77" s="101"/>
      <c r="G77" s="101"/>
      <c r="H77" s="101"/>
      <c r="I77" s="101"/>
      <c r="J77" s="113"/>
      <c r="K77" s="113"/>
      <c r="U77" s="78"/>
    </row>
    <row r="78" spans="1:21" x14ac:dyDescent="0.2">
      <c r="A78" s="116"/>
      <c r="B78" s="116"/>
      <c r="C78" s="116"/>
      <c r="D78" s="116"/>
      <c r="E78" s="116"/>
      <c r="F78" s="101"/>
      <c r="G78" s="101"/>
      <c r="H78" s="101"/>
      <c r="I78" s="101"/>
      <c r="K78" s="113"/>
      <c r="U78" s="78"/>
    </row>
    <row r="79" spans="1:21" x14ac:dyDescent="0.2">
      <c r="A79" s="111"/>
      <c r="B79" s="111"/>
      <c r="C79" s="111"/>
      <c r="D79" s="111"/>
      <c r="E79" s="115"/>
      <c r="K79" s="113"/>
      <c r="U79" s="78"/>
    </row>
    <row r="80" spans="1:21" x14ac:dyDescent="0.2">
      <c r="A80" s="112"/>
      <c r="B80" s="112"/>
      <c r="C80" s="112"/>
      <c r="D80" s="112"/>
      <c r="E80" s="115"/>
      <c r="K80" s="113"/>
      <c r="U80" s="78"/>
    </row>
    <row r="81" spans="1:21" x14ac:dyDescent="0.2">
      <c r="A81" s="114"/>
      <c r="B81" s="114"/>
      <c r="C81" s="114"/>
      <c r="D81" s="114"/>
      <c r="E81" s="115"/>
      <c r="K81" s="113"/>
      <c r="U81" s="78"/>
    </row>
    <row r="82" spans="1:21" x14ac:dyDescent="0.2">
      <c r="A82" s="111"/>
      <c r="B82" s="111"/>
      <c r="C82" s="111"/>
      <c r="D82" s="111"/>
      <c r="E82" s="115"/>
      <c r="K82" s="113"/>
      <c r="U82" s="78"/>
    </row>
    <row r="83" spans="1:21" x14ac:dyDescent="0.2">
      <c r="A83" s="112"/>
      <c r="B83" s="112"/>
      <c r="C83" s="112"/>
      <c r="D83" s="112"/>
      <c r="E83" s="115"/>
      <c r="U83" s="78"/>
    </row>
    <row r="84" spans="1:21" x14ac:dyDescent="0.2">
      <c r="A84" s="114"/>
      <c r="B84" s="114"/>
      <c r="C84" s="114"/>
      <c r="D84" s="114"/>
      <c r="E84" s="115"/>
      <c r="U84" s="78"/>
    </row>
    <row r="85" spans="1:21" x14ac:dyDescent="0.2">
      <c r="A85" s="111"/>
      <c r="B85" s="111"/>
      <c r="C85" s="111"/>
      <c r="D85" s="114"/>
      <c r="E85" s="115"/>
      <c r="U85" s="78"/>
    </row>
    <row r="86" spans="1:21" x14ac:dyDescent="0.2">
      <c r="A86" s="112"/>
      <c r="B86" s="112"/>
      <c r="C86" s="112"/>
      <c r="D86" s="114"/>
      <c r="E86" s="115"/>
      <c r="U86" s="78"/>
    </row>
    <row r="87" spans="1:21" x14ac:dyDescent="0.2">
      <c r="A87" s="115"/>
      <c r="B87" s="115"/>
      <c r="C87" s="115"/>
      <c r="D87" s="115"/>
      <c r="E87" s="115"/>
      <c r="U87" s="78"/>
    </row>
    <row r="95" spans="1:21" x14ac:dyDescent="0.2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</row>
    <row r="96" spans="1:21" x14ac:dyDescent="0.2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</row>
    <row r="106" spans="1:10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</row>
    <row r="107" spans="1:10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</row>
    <row r="108" spans="1:10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</row>
    <row r="109" spans="1:10" x14ac:dyDescent="0.2">
      <c r="A109" s="78"/>
      <c r="B109" s="78"/>
      <c r="C109" s="78"/>
      <c r="D109" s="78"/>
      <c r="E109" s="78"/>
      <c r="F109" s="78"/>
      <c r="G109" s="78"/>
      <c r="H109" s="78"/>
      <c r="I109" s="78"/>
      <c r="J109" s="78"/>
    </row>
    <row r="110" spans="1:10" x14ac:dyDescent="0.2">
      <c r="A110" s="78"/>
      <c r="B110" s="78"/>
      <c r="C110" s="78"/>
      <c r="D110" s="78"/>
      <c r="E110" s="78"/>
      <c r="F110" s="78"/>
      <c r="G110" s="78"/>
      <c r="H110" s="78"/>
      <c r="I110" s="78"/>
      <c r="J110" s="78"/>
    </row>
    <row r="111" spans="1:10" x14ac:dyDescent="0.2">
      <c r="A111" s="78"/>
      <c r="B111" s="78"/>
      <c r="C111" s="78"/>
      <c r="D111" s="78"/>
      <c r="E111" s="78"/>
      <c r="F111" s="78"/>
      <c r="G111" s="78"/>
      <c r="H111" s="78"/>
      <c r="I111" s="78"/>
      <c r="J111" s="78"/>
    </row>
    <row r="112" spans="1:10" x14ac:dyDescent="0.2">
      <c r="A112" s="78"/>
      <c r="B112" s="78"/>
      <c r="C112" s="78"/>
      <c r="D112" s="78"/>
      <c r="E112" s="78"/>
      <c r="F112" s="78"/>
      <c r="G112" s="78"/>
      <c r="H112" s="78"/>
      <c r="I112" s="78"/>
      <c r="J112" s="78"/>
    </row>
    <row r="113" spans="1:10" x14ac:dyDescent="0.2">
      <c r="A113" s="78"/>
      <c r="B113" s="78"/>
      <c r="C113" s="78"/>
      <c r="D113" s="78"/>
      <c r="E113" s="78"/>
      <c r="F113" s="78"/>
      <c r="G113" s="78"/>
      <c r="H113" s="78"/>
      <c r="I113" s="78"/>
      <c r="J113" s="78"/>
    </row>
    <row r="114" spans="1:10" x14ac:dyDescent="0.2">
      <c r="A114" s="78"/>
      <c r="B114" s="78"/>
      <c r="C114" s="78"/>
      <c r="D114" s="78"/>
      <c r="E114" s="78"/>
      <c r="F114" s="78"/>
      <c r="G114" s="78"/>
      <c r="H114" s="78"/>
      <c r="I114" s="78"/>
      <c r="J114" s="78"/>
    </row>
    <row r="115" spans="1:10" x14ac:dyDescent="0.2">
      <c r="A115" s="78"/>
      <c r="B115" s="78"/>
      <c r="C115" s="78"/>
      <c r="D115" s="78"/>
      <c r="E115" s="78"/>
      <c r="F115" s="78"/>
      <c r="G115" s="78"/>
      <c r="H115" s="78"/>
      <c r="I115" s="78"/>
      <c r="J115" s="78"/>
    </row>
    <row r="116" spans="1:10" x14ac:dyDescent="0.2">
      <c r="A116" s="78"/>
      <c r="B116" s="78"/>
      <c r="C116" s="78"/>
      <c r="D116" s="78"/>
      <c r="E116" s="78"/>
      <c r="F116" s="78"/>
      <c r="G116" s="78"/>
      <c r="H116" s="78"/>
      <c r="I116" s="78"/>
      <c r="J116" s="78"/>
    </row>
    <row r="117" spans="1:10" x14ac:dyDescent="0.2">
      <c r="A117" s="78"/>
      <c r="B117" s="78"/>
      <c r="C117" s="78"/>
      <c r="D117" s="78"/>
      <c r="E117" s="78"/>
      <c r="F117" s="78"/>
      <c r="G117" s="78"/>
      <c r="H117" s="78"/>
      <c r="I117" s="78"/>
      <c r="J117" s="78"/>
    </row>
    <row r="118" spans="1:10" x14ac:dyDescent="0.2">
      <c r="A118" s="78"/>
      <c r="B118" s="78"/>
      <c r="C118" s="78"/>
      <c r="D118" s="78"/>
      <c r="E118" s="78"/>
      <c r="F118" s="78"/>
      <c r="G118" s="78"/>
      <c r="H118" s="78"/>
      <c r="I118" s="78"/>
      <c r="J118" s="78"/>
    </row>
  </sheetData>
  <sheetProtection selectLockedCells="1" selectUnlockedCells="1"/>
  <mergeCells count="1">
    <mergeCell ref="A2:H2"/>
  </mergeCells>
  <hyperlinks>
    <hyperlink ref="B41" r:id="rId1" xr:uid="{8E4F0449-A0B2-4725-A69D-1D438CD53E0B}"/>
    <hyperlink ref="B42" r:id="rId2" xr:uid="{E203C1EE-72CC-4D57-A97A-F4311EC7F97A}"/>
    <hyperlink ref="B43" r:id="rId3" xr:uid="{ADBD3458-03D3-4D1A-BA39-93511ACF4F67}"/>
    <hyperlink ref="B44" r:id="rId4" xr:uid="{7453FBC3-ADD8-4E0E-BC0E-C830ACECFAC0}"/>
    <hyperlink ref="B45" r:id="rId5" xr:uid="{BE08146B-C532-4268-B18A-8937A676FA43}"/>
    <hyperlink ref="B46" r:id="rId6" xr:uid="{42AD555D-66D8-4508-A102-370BD150E82E}"/>
    <hyperlink ref="B47" r:id="rId7" xr:uid="{D0CDABBE-F8CF-4447-9250-2FA8CA77260F}"/>
    <hyperlink ref="B48" r:id="rId8" xr:uid="{CE08D85C-0BF7-4A72-9BE9-F5FA10C3FC19}"/>
    <hyperlink ref="B49" r:id="rId9" xr:uid="{12BCD3E6-6371-4E56-AD83-6724C691876D}"/>
    <hyperlink ref="B52" r:id="rId10" xr:uid="{C51A29AA-9AE7-4180-A339-9C8E438763DA}"/>
    <hyperlink ref="B53" r:id="rId11" xr:uid="{A4AE646E-CEAE-4502-B98C-88D29F9DCC8A}"/>
    <hyperlink ref="B54" r:id="rId12" xr:uid="{B09EE22D-96B8-4C77-9D7E-B5DAC160CDDD}"/>
    <hyperlink ref="B55" r:id="rId13" xr:uid="{6BCE2534-AE14-4242-AFD7-16FCBD06E1F7}"/>
    <hyperlink ref="B58" r:id="rId14" xr:uid="{E6D16089-DA5E-404A-81EE-2E43C2887A60}"/>
    <hyperlink ref="B59" r:id="rId15" xr:uid="{4099DDCD-72F6-432B-B71F-BE38A628063A}"/>
    <hyperlink ref="B60" r:id="rId16" xr:uid="{80E6577E-E118-4B37-AF3B-F59CCAAE0246}"/>
    <hyperlink ref="B61" r:id="rId17" xr:uid="{FF085D1A-D930-4D2D-822A-560099CE0B4F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8"/>
  <headerFooter alignWithMargins="0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6A83-1577-43E5-BD36-47392D9FF9F4}">
  <dimension ref="A1:K33"/>
  <sheetViews>
    <sheetView workbookViewId="0"/>
  </sheetViews>
  <sheetFormatPr baseColWidth="10" defaultColWidth="11.42578125" defaultRowHeight="12.75" x14ac:dyDescent="0.2"/>
  <cols>
    <col min="1" max="1" width="16.7109375" style="1" customWidth="1"/>
    <col min="2" max="6" width="13.7109375" style="1" customWidth="1"/>
    <col min="7" max="7" width="15.7109375" style="1" customWidth="1"/>
    <col min="8" max="8" width="13.7109375" style="1" customWidth="1"/>
    <col min="9" max="9" width="11.42578125" style="1" customWidth="1"/>
    <col min="10" max="10" width="11.42578125" style="1"/>
    <col min="11" max="11" width="11.42578125" style="1" customWidth="1"/>
    <col min="12" max="16384" width="11.42578125" style="1"/>
  </cols>
  <sheetData>
    <row r="1" spans="1:11" x14ac:dyDescent="0.2">
      <c r="I1" s="2"/>
      <c r="J1" s="2"/>
      <c r="K1" s="2"/>
    </row>
    <row r="2" spans="1:11" ht="18" x14ac:dyDescent="0.25">
      <c r="A2" s="117" t="s">
        <v>49</v>
      </c>
      <c r="B2" s="118"/>
      <c r="C2" s="118"/>
      <c r="D2" s="118"/>
      <c r="E2" s="118"/>
      <c r="F2" s="127"/>
      <c r="G2" s="127"/>
      <c r="H2" s="128"/>
      <c r="I2" s="2"/>
      <c r="J2" s="2"/>
      <c r="K2" s="2"/>
    </row>
    <row r="3" spans="1:11" x14ac:dyDescent="0.2">
      <c r="I3" s="2"/>
      <c r="J3" s="2"/>
      <c r="K3" s="2"/>
    </row>
    <row r="4" spans="1:11" x14ac:dyDescent="0.2">
      <c r="A4" s="42" t="s">
        <v>50</v>
      </c>
      <c r="B4" s="24" t="s">
        <v>64</v>
      </c>
      <c r="C4" s="24" t="s">
        <v>65</v>
      </c>
      <c r="D4" s="24" t="s">
        <v>66</v>
      </c>
      <c r="E4" s="24" t="s">
        <v>72</v>
      </c>
      <c r="F4" s="24" t="s">
        <v>67</v>
      </c>
      <c r="G4" s="24" t="s">
        <v>51</v>
      </c>
      <c r="H4" s="97" t="s">
        <v>68</v>
      </c>
      <c r="I4" s="2"/>
      <c r="J4" s="2"/>
      <c r="K4" s="2"/>
    </row>
    <row r="5" spans="1:11" x14ac:dyDescent="0.2">
      <c r="A5" s="88" t="s">
        <v>135</v>
      </c>
      <c r="B5" s="90">
        <v>0</v>
      </c>
      <c r="C5" s="92">
        <v>0</v>
      </c>
      <c r="D5" s="92">
        <f>D6+B5</f>
        <v>10500</v>
      </c>
      <c r="E5" s="92" t="s">
        <v>74</v>
      </c>
      <c r="F5" s="92" t="s">
        <v>74</v>
      </c>
      <c r="G5" s="92" t="s">
        <v>74</v>
      </c>
      <c r="H5" s="86">
        <f>IF(E7="-",0,IF(E5="-",0,(E5+F5)/(E7+F7+B5-C5)-1))</f>
        <v>0</v>
      </c>
      <c r="I5" s="2"/>
      <c r="J5" s="2"/>
      <c r="K5" s="2"/>
    </row>
    <row r="6" spans="1:11" x14ac:dyDescent="0.2">
      <c r="A6" s="88" t="s">
        <v>85</v>
      </c>
      <c r="B6" s="96">
        <v>0</v>
      </c>
      <c r="C6" s="95">
        <v>0</v>
      </c>
      <c r="D6" s="95">
        <f>D7+B6</f>
        <v>10500</v>
      </c>
      <c r="E6" s="95" t="s">
        <v>74</v>
      </c>
      <c r="F6" s="95" t="s">
        <v>74</v>
      </c>
      <c r="G6" s="95" t="s">
        <v>74</v>
      </c>
      <c r="H6" s="85">
        <f t="shared" ref="H6:H8" si="0">IF(E7="-",0,IF(E6="-",0,(E6+F6)/(E7+F7+B6-C6)-1))</f>
        <v>0</v>
      </c>
      <c r="I6" s="2"/>
      <c r="J6" s="2"/>
      <c r="K6" s="2"/>
    </row>
    <row r="7" spans="1:11" x14ac:dyDescent="0.2">
      <c r="A7" s="88" t="s">
        <v>84</v>
      </c>
      <c r="B7" s="90">
        <v>0</v>
      </c>
      <c r="C7" s="92">
        <v>0</v>
      </c>
      <c r="D7" s="92">
        <f>D8+B7</f>
        <v>10500</v>
      </c>
      <c r="E7" s="92" t="s">
        <v>74</v>
      </c>
      <c r="F7" s="92" t="s">
        <v>74</v>
      </c>
      <c r="G7" s="92" t="s">
        <v>74</v>
      </c>
      <c r="H7" s="86">
        <f t="shared" si="0"/>
        <v>0</v>
      </c>
      <c r="I7" s="2"/>
      <c r="J7" s="2"/>
      <c r="K7" s="2"/>
    </row>
    <row r="8" spans="1:11" x14ac:dyDescent="0.2">
      <c r="A8" s="88" t="s">
        <v>83</v>
      </c>
      <c r="B8" s="96">
        <v>0</v>
      </c>
      <c r="C8" s="95">
        <v>0</v>
      </c>
      <c r="D8" s="95">
        <f t="shared" ref="D8:D12" si="1">D9+B8</f>
        <v>10500</v>
      </c>
      <c r="E8" s="95" t="s">
        <v>74</v>
      </c>
      <c r="F8" s="95" t="s">
        <v>74</v>
      </c>
      <c r="G8" s="95" t="s">
        <v>74</v>
      </c>
      <c r="H8" s="85">
        <f t="shared" si="0"/>
        <v>0</v>
      </c>
      <c r="I8" s="2"/>
      <c r="J8" s="2"/>
      <c r="K8" s="2"/>
    </row>
    <row r="9" spans="1:11" x14ac:dyDescent="0.2">
      <c r="A9" s="89" t="s">
        <v>82</v>
      </c>
      <c r="B9" s="90">
        <v>0</v>
      </c>
      <c r="C9" s="92">
        <v>0</v>
      </c>
      <c r="D9" s="92">
        <f t="shared" si="1"/>
        <v>10500</v>
      </c>
      <c r="E9" s="92" t="s">
        <v>74</v>
      </c>
      <c r="F9" s="92" t="s">
        <v>74</v>
      </c>
      <c r="G9" s="92" t="s">
        <v>74</v>
      </c>
      <c r="H9" s="86">
        <f>IF(E10="-",0,IF(E9="-",0,(E9+F9)/(E10+F10+B9-C9)-1))</f>
        <v>0</v>
      </c>
      <c r="I9" s="2"/>
      <c r="J9" s="2"/>
      <c r="K9" s="2"/>
    </row>
    <row r="10" spans="1:11" x14ac:dyDescent="0.2">
      <c r="A10" s="88" t="s">
        <v>81</v>
      </c>
      <c r="B10" s="36">
        <v>0</v>
      </c>
      <c r="C10" s="93">
        <v>0</v>
      </c>
      <c r="D10" s="93">
        <f t="shared" si="1"/>
        <v>10500</v>
      </c>
      <c r="E10" s="93">
        <v>11567.635593220339</v>
      </c>
      <c r="F10" s="93">
        <v>164.13</v>
      </c>
      <c r="G10" s="93">
        <v>122.16</v>
      </c>
      <c r="H10" s="85">
        <f t="shared" ref="H10:H12" si="2">IF(E11="-",0,IF(E10="-",0,(E10+F10)/(E11+F11+B10-C10)-1))</f>
        <v>3.3981002750728129E-2</v>
      </c>
      <c r="I10" s="2"/>
      <c r="J10" s="2"/>
      <c r="K10" s="2"/>
    </row>
    <row r="11" spans="1:11" x14ac:dyDescent="0.2">
      <c r="A11" s="88" t="s">
        <v>80</v>
      </c>
      <c r="B11" s="40">
        <v>2500</v>
      </c>
      <c r="C11" s="94">
        <v>0</v>
      </c>
      <c r="D11" s="94">
        <f t="shared" si="1"/>
        <v>10500</v>
      </c>
      <c r="E11" s="94">
        <v>10978.05</v>
      </c>
      <c r="F11" s="94">
        <v>368.16</v>
      </c>
      <c r="G11" s="94">
        <v>312.52</v>
      </c>
      <c r="H11" s="86">
        <f t="shared" si="2"/>
        <v>5.893264145057775E-2</v>
      </c>
      <c r="I11" s="3"/>
      <c r="J11" s="2"/>
      <c r="K11" s="2"/>
    </row>
    <row r="12" spans="1:11" x14ac:dyDescent="0.2">
      <c r="A12" s="88" t="s">
        <v>73</v>
      </c>
      <c r="B12" s="36">
        <v>2000</v>
      </c>
      <c r="C12" s="93">
        <v>0</v>
      </c>
      <c r="D12" s="93">
        <f t="shared" si="1"/>
        <v>8000</v>
      </c>
      <c r="E12" s="93">
        <v>7545.57</v>
      </c>
      <c r="F12" s="93">
        <v>669.19084112149528</v>
      </c>
      <c r="G12" s="93">
        <v>101.89</v>
      </c>
      <c r="H12" s="85">
        <f t="shared" si="2"/>
        <v>3.5922374950692282E-2</v>
      </c>
      <c r="I12" s="3"/>
      <c r="J12" s="2"/>
      <c r="K12" s="2"/>
    </row>
    <row r="13" spans="1:11" x14ac:dyDescent="0.2">
      <c r="A13" s="98">
        <v>45352</v>
      </c>
      <c r="B13" s="38">
        <v>6000</v>
      </c>
      <c r="C13" s="39">
        <v>0</v>
      </c>
      <c r="D13" s="39">
        <v>6000</v>
      </c>
      <c r="E13" s="39">
        <v>5529.78</v>
      </c>
      <c r="F13" s="39">
        <v>400.12</v>
      </c>
      <c r="G13" s="39">
        <v>0</v>
      </c>
      <c r="H13" s="87">
        <v>0</v>
      </c>
      <c r="I13" s="3"/>
      <c r="J13" s="2"/>
      <c r="K13" s="2"/>
    </row>
    <row r="14" spans="1:11" x14ac:dyDescent="0.2">
      <c r="H14" s="41"/>
    </row>
    <row r="15" spans="1:11" x14ac:dyDescent="0.2">
      <c r="A15" s="26" t="s">
        <v>21</v>
      </c>
      <c r="B15" s="27"/>
      <c r="C15" s="27"/>
      <c r="D15" s="37"/>
      <c r="E15" s="37"/>
      <c r="F15" s="37"/>
      <c r="G15" s="37"/>
      <c r="H15" s="37"/>
    </row>
    <row r="16" spans="1:11" x14ac:dyDescent="0.2">
      <c r="A16" s="28" t="s">
        <v>22</v>
      </c>
      <c r="B16" s="29" t="s">
        <v>23</v>
      </c>
      <c r="C16" s="29"/>
      <c r="D16" s="37"/>
      <c r="E16" s="37"/>
      <c r="F16" s="37"/>
      <c r="G16" s="37"/>
      <c r="H16" s="37"/>
    </row>
    <row r="17" spans="1:8" x14ac:dyDescent="0.2">
      <c r="A17" s="28" t="s">
        <v>24</v>
      </c>
      <c r="B17" s="30" t="s">
        <v>25</v>
      </c>
      <c r="C17" s="30"/>
      <c r="D17" s="37"/>
      <c r="E17" s="37"/>
      <c r="F17" s="37"/>
      <c r="G17" s="37"/>
      <c r="H17" s="37"/>
    </row>
    <row r="18" spans="1:8" x14ac:dyDescent="0.2">
      <c r="A18" s="28" t="s">
        <v>26</v>
      </c>
      <c r="B18" s="29" t="s">
        <v>27</v>
      </c>
      <c r="C18" s="29"/>
      <c r="D18" s="37"/>
      <c r="E18" s="37"/>
      <c r="F18" s="37"/>
      <c r="G18" s="37"/>
      <c r="H18" s="37"/>
    </row>
    <row r="19" spans="1:8" x14ac:dyDescent="0.2">
      <c r="A19" s="28" t="s">
        <v>28</v>
      </c>
      <c r="B19" s="29" t="s">
        <v>29</v>
      </c>
      <c r="C19" s="29"/>
      <c r="D19" s="37"/>
      <c r="E19" s="37"/>
      <c r="F19" s="37"/>
      <c r="G19" s="37"/>
      <c r="H19" s="37"/>
    </row>
    <row r="20" spans="1:8" x14ac:dyDescent="0.2">
      <c r="A20" s="28" t="s">
        <v>30</v>
      </c>
      <c r="B20" s="31" t="s">
        <v>31</v>
      </c>
      <c r="C20" s="31"/>
      <c r="D20" s="37"/>
      <c r="E20" s="37"/>
      <c r="F20" s="37"/>
      <c r="G20" s="37"/>
      <c r="H20" s="37"/>
    </row>
    <row r="21" spans="1:8" x14ac:dyDescent="0.2">
      <c r="A21" s="28" t="s">
        <v>32</v>
      </c>
      <c r="B21" s="31" t="s">
        <v>33</v>
      </c>
      <c r="C21" s="31"/>
    </row>
    <row r="22" spans="1:8" x14ac:dyDescent="0.2">
      <c r="A22" s="28" t="s">
        <v>34</v>
      </c>
      <c r="B22" s="29" t="s">
        <v>35</v>
      </c>
      <c r="C22" s="29"/>
    </row>
    <row r="23" spans="1:8" x14ac:dyDescent="0.2">
      <c r="A23" s="28" t="s">
        <v>36</v>
      </c>
      <c r="B23" s="31" t="s">
        <v>37</v>
      </c>
      <c r="C23" s="31"/>
    </row>
    <row r="24" spans="1:8" x14ac:dyDescent="0.2">
      <c r="A24" s="28" t="s">
        <v>38</v>
      </c>
      <c r="B24" s="29" t="s">
        <v>39</v>
      </c>
      <c r="C24" s="29"/>
    </row>
    <row r="25" spans="1:8" x14ac:dyDescent="0.2">
      <c r="A25" s="27"/>
      <c r="B25" s="27"/>
      <c r="C25" s="27"/>
    </row>
    <row r="26" spans="1:8" x14ac:dyDescent="0.2">
      <c r="A26" s="32" t="s">
        <v>40</v>
      </c>
      <c r="B26" s="27"/>
      <c r="C26" s="27"/>
    </row>
    <row r="27" spans="1:8" x14ac:dyDescent="0.2">
      <c r="A27" s="33" t="s">
        <v>36</v>
      </c>
      <c r="B27" s="30" t="s">
        <v>41</v>
      </c>
      <c r="C27" s="30"/>
    </row>
    <row r="28" spans="1:8" x14ac:dyDescent="0.2">
      <c r="A28" s="27" t="s">
        <v>42</v>
      </c>
      <c r="B28" s="30" t="s">
        <v>43</v>
      </c>
      <c r="C28" s="30"/>
    </row>
    <row r="29" spans="1:8" x14ac:dyDescent="0.2">
      <c r="A29" s="27" t="s">
        <v>44</v>
      </c>
      <c r="B29" s="30" t="s">
        <v>45</v>
      </c>
      <c r="C29" s="30"/>
    </row>
    <row r="30" spans="1:8" x14ac:dyDescent="0.2">
      <c r="A30" s="27" t="s">
        <v>46</v>
      </c>
      <c r="B30" s="29" t="s">
        <v>47</v>
      </c>
      <c r="C30" s="29"/>
    </row>
    <row r="31" spans="1:8" x14ac:dyDescent="0.2">
      <c r="A31" s="33"/>
      <c r="B31" s="27"/>
      <c r="C31" s="27"/>
    </row>
    <row r="32" spans="1:8" x14ac:dyDescent="0.2">
      <c r="A32" s="32" t="s">
        <v>48</v>
      </c>
      <c r="B32" s="27"/>
      <c r="C32" s="27"/>
    </row>
    <row r="33" spans="1:3" x14ac:dyDescent="0.2">
      <c r="A33" s="34">
        <v>45838</v>
      </c>
      <c r="B33" s="27"/>
      <c r="C33" s="27"/>
    </row>
  </sheetData>
  <sheetProtection selectLockedCells="1" selectUnlockedCells="1"/>
  <mergeCells count="1">
    <mergeCell ref="A2:H2"/>
  </mergeCells>
  <phoneticPr fontId="17" type="noConversion"/>
  <hyperlinks>
    <hyperlink ref="B16" r:id="rId1" xr:uid="{0AB2EC98-F125-4561-AAA2-5D1AA01D825F}"/>
    <hyperlink ref="B17" r:id="rId2" xr:uid="{EC9B4873-DC20-4332-A22F-F77F570886A4}"/>
    <hyperlink ref="B18" r:id="rId3" xr:uid="{F285D0F7-AE8F-41C4-B0A2-064413D7B8AA}"/>
    <hyperlink ref="B19" r:id="rId4" xr:uid="{E40557AA-30B5-4F2B-84D3-ED1C895E87A6}"/>
    <hyperlink ref="B20" r:id="rId5" xr:uid="{20681E93-2E2A-482E-A08B-FB5EC3771741}"/>
    <hyperlink ref="B21" r:id="rId6" xr:uid="{7D3A7886-CD23-4218-BB07-AD138F775C06}"/>
    <hyperlink ref="B22" r:id="rId7" xr:uid="{96645955-6100-4F4A-9640-E3499ED2D066}"/>
    <hyperlink ref="B23" r:id="rId8" xr:uid="{4011616D-B905-4640-969C-7A873B7F724E}"/>
    <hyperlink ref="B24" r:id="rId9" xr:uid="{9A595FDC-DDAE-4368-9D7C-1730E5E619D3}"/>
    <hyperlink ref="B27" r:id="rId10" xr:uid="{AE3B59A7-C134-41D7-B9E9-DAED0BE6289E}"/>
    <hyperlink ref="B28" r:id="rId11" xr:uid="{0CB2CD09-F1BD-4803-B19D-9F16536782FB}"/>
    <hyperlink ref="B29" r:id="rId12" xr:uid="{71936848-E213-4084-84F6-7F8C6BEBF525}"/>
    <hyperlink ref="B30" r:id="rId13" xr:uid="{14873DAC-AD20-4836-B2AD-B3D142F66355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Depot</vt:lpstr>
      <vt:lpstr>Gliederung</vt:lpstr>
      <vt:lpstr>Entwicklung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Pazos</dc:creator>
  <cp:lastModifiedBy>Luis Pazos</cp:lastModifiedBy>
  <dcterms:created xsi:type="dcterms:W3CDTF">2018-05-04T06:08:09Z</dcterms:created>
  <dcterms:modified xsi:type="dcterms:W3CDTF">2025-07-07T09:47:49Z</dcterms:modified>
</cp:coreProperties>
</file>