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pdc.office.flavia\Users$\pazos\Downloads\"/>
    </mc:Choice>
  </mc:AlternateContent>
  <xr:revisionPtr revIDLastSave="0" documentId="13_ncr:1_{748BAC04-F589-4473-9216-253EB2FB3CB3}" xr6:coauthVersionLast="47" xr6:coauthVersionMax="47" xr10:uidLastSave="{00000000-0000-0000-0000-000000000000}"/>
  <bookViews>
    <workbookView xWindow="-120" yWindow="-120" windowWidth="25440" windowHeight="15270" tabRatio="500" activeTab="2" xr2:uid="{00000000-000D-0000-FFFF-FFFF00000000}"/>
  </bookViews>
  <sheets>
    <sheet name="Depot" sheetId="11" r:id="rId1"/>
    <sheet name="Gliederung" sheetId="16" r:id="rId2"/>
    <sheet name="Entwicklung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1" l="1"/>
  <c r="J13" i="11"/>
  <c r="Q13" i="11" s="1"/>
  <c r="O13" i="11"/>
  <c r="S13" i="11"/>
  <c r="J14" i="11"/>
  <c r="K14" i="11"/>
  <c r="L14" i="11"/>
  <c r="M14" i="11" s="1"/>
  <c r="Q14" i="11"/>
  <c r="S14" i="11"/>
  <c r="J15" i="11"/>
  <c r="K15" i="11" s="1"/>
  <c r="Q15" i="11"/>
  <c r="S15" i="11"/>
  <c r="J16" i="11"/>
  <c r="Q16" i="11" s="1"/>
  <c r="S16" i="11"/>
  <c r="J17" i="11"/>
  <c r="K17" i="11" s="1"/>
  <c r="S17" i="11"/>
  <c r="J18" i="11"/>
  <c r="Q18" i="11" s="1"/>
  <c r="S18" i="11"/>
  <c r="J19" i="11"/>
  <c r="K19" i="11"/>
  <c r="L19" i="11"/>
  <c r="M19" i="11"/>
  <c r="Q19" i="11"/>
  <c r="S19" i="11"/>
  <c r="J20" i="11"/>
  <c r="K20" i="11"/>
  <c r="L20" i="11" s="1"/>
  <c r="Q20" i="11"/>
  <c r="S20" i="11"/>
  <c r="J21" i="11"/>
  <c r="Q21" i="11" s="1"/>
  <c r="S21" i="11"/>
  <c r="K22" i="11"/>
  <c r="L22" i="11"/>
  <c r="M22" i="11"/>
  <c r="Q22" i="11"/>
  <c r="S22" i="11"/>
  <c r="J23" i="11"/>
  <c r="Q23" i="11" s="1"/>
  <c r="S23" i="11"/>
  <c r="H6" i="12"/>
  <c r="D5" i="12"/>
  <c r="D6" i="12"/>
  <c r="K16" i="11" l="1"/>
  <c r="L16" i="11" s="1"/>
  <c r="K13" i="11"/>
  <c r="L13" i="11" s="1"/>
  <c r="L17" i="11"/>
  <c r="M17" i="11" s="1"/>
  <c r="K21" i="11"/>
  <c r="L21" i="11" s="1"/>
  <c r="K18" i="11"/>
  <c r="L18" i="11" s="1"/>
  <c r="Q17" i="11"/>
  <c r="K23" i="11"/>
  <c r="L23" i="11" s="1"/>
  <c r="M23" i="11"/>
  <c r="L15" i="11"/>
  <c r="M15" i="11" s="1"/>
  <c r="M20" i="11"/>
  <c r="M18" i="11"/>
  <c r="H9" i="12"/>
  <c r="M16" i="11" l="1"/>
  <c r="M13" i="11"/>
  <c r="M21" i="11"/>
  <c r="H7" i="12"/>
  <c r="H8" i="12"/>
  <c r="H10" i="12"/>
  <c r="H11" i="12"/>
  <c r="H5" i="12"/>
  <c r="K7" i="11" l="1"/>
  <c r="O7" i="11"/>
  <c r="Q7" i="11" s="1"/>
  <c r="J11" i="11"/>
  <c r="J9" i="11"/>
  <c r="L7" i="11" l="1"/>
  <c r="M7" i="11" s="1"/>
  <c r="S7" i="11"/>
  <c r="O8" i="11"/>
  <c r="H12" i="12" l="1"/>
  <c r="S12" i="11" l="1"/>
  <c r="S11" i="11"/>
  <c r="S9" i="11"/>
  <c r="K11" i="11"/>
  <c r="K8" i="11"/>
  <c r="Q8" i="11"/>
  <c r="J10" i="11"/>
  <c r="K10" i="11" s="1"/>
  <c r="O10" i="11"/>
  <c r="S10" i="11" s="1"/>
  <c r="J24" i="11"/>
  <c r="K24" i="11" s="1"/>
  <c r="S24" i="11"/>
  <c r="F14" i="12"/>
  <c r="L8" i="11" l="1"/>
  <c r="M8" i="11" s="1"/>
  <c r="H13" i="12"/>
  <c r="H14" i="12"/>
  <c r="Q9" i="11"/>
  <c r="Q11" i="11"/>
  <c r="K9" i="11"/>
  <c r="L11" i="11"/>
  <c r="M11" i="11" s="1"/>
  <c r="Q10" i="11"/>
  <c r="J12" i="11"/>
  <c r="L10" i="11"/>
  <c r="M10" i="11" s="1"/>
  <c r="Q24" i="11"/>
  <c r="L24" i="11"/>
  <c r="M24" i="11" s="1"/>
  <c r="S8" i="11"/>
  <c r="D15" i="12"/>
  <c r="D14" i="12" s="1"/>
  <c r="D13" i="12" s="1"/>
  <c r="D12" i="12" s="1"/>
  <c r="D11" i="12" s="1"/>
  <c r="D10" i="12" s="1"/>
  <c r="D9" i="12" s="1"/>
  <c r="D8" i="12" s="1"/>
  <c r="D7" i="12" s="1"/>
  <c r="L9" i="11" l="1"/>
  <c r="M9" i="11" s="1"/>
  <c r="Q12" i="11"/>
  <c r="K12" i="11"/>
  <c r="K6" i="11"/>
  <c r="L6" i="11" l="1"/>
  <c r="L12" i="11"/>
  <c r="M12" i="11" s="1"/>
  <c r="Q6" i="11"/>
  <c r="S6" i="11"/>
  <c r="M6" i="11"/>
  <c r="S5" i="11" l="1"/>
  <c r="K5" i="11"/>
  <c r="L5" i="11" l="1"/>
  <c r="Q5" i="11"/>
  <c r="R25" i="11" s="1"/>
  <c r="K25" i="11"/>
  <c r="B77" i="16" l="1"/>
  <c r="C74" i="16"/>
  <c r="N16" i="11"/>
  <c r="N23" i="11"/>
  <c r="N15" i="11"/>
  <c r="N14" i="11"/>
  <c r="N13" i="11"/>
  <c r="N18" i="11"/>
  <c r="N20" i="11"/>
  <c r="N22" i="11"/>
  <c r="N17" i="11"/>
  <c r="N19" i="11"/>
  <c r="N21" i="11"/>
  <c r="B71" i="16"/>
  <c r="A80" i="16"/>
  <c r="C80" i="16"/>
  <c r="A74" i="16"/>
  <c r="B80" i="16"/>
  <c r="B74" i="16"/>
  <c r="D77" i="16"/>
  <c r="C71" i="16"/>
  <c r="C77" i="16"/>
  <c r="G74" i="16"/>
  <c r="F74" i="16"/>
  <c r="I74" i="16"/>
  <c r="E74" i="16"/>
  <c r="D80" i="16"/>
  <c r="H74" i="16"/>
  <c r="D74" i="16"/>
  <c r="A77" i="16"/>
  <c r="A71" i="16"/>
  <c r="Q25" i="11"/>
  <c r="S25" i="11" s="1"/>
  <c r="N7" i="11"/>
  <c r="N9" i="11"/>
  <c r="N10" i="11"/>
  <c r="N12" i="11"/>
  <c r="N11" i="11"/>
  <c r="N24" i="11"/>
  <c r="N8" i="11"/>
  <c r="N6" i="11"/>
  <c r="M5" i="11"/>
  <c r="L25" i="11" l="1"/>
  <c r="M25" i="11" s="1"/>
  <c r="N5" i="11"/>
  <c r="N25" i="11" l="1"/>
</calcChain>
</file>

<file path=xl/sharedStrings.xml><?xml version="1.0" encoding="utf-8"?>
<sst xmlns="http://schemas.openxmlformats.org/spreadsheetml/2006/main" count="400" uniqueCount="164">
  <si>
    <t>Summe</t>
  </si>
  <si>
    <t>Anzahl</t>
  </si>
  <si>
    <t>Region</t>
  </si>
  <si>
    <t>H</t>
  </si>
  <si>
    <t>Q</t>
  </si>
  <si>
    <t>USA</t>
  </si>
  <si>
    <t>Prozent</t>
  </si>
  <si>
    <t>REIT</t>
  </si>
  <si>
    <t>Nummer</t>
  </si>
  <si>
    <t>Name</t>
  </si>
  <si>
    <t>Börse</t>
  </si>
  <si>
    <t>Einstandskurs</t>
  </si>
  <si>
    <t>Wechselkurs</t>
  </si>
  <si>
    <t>Aktueller Kurs</t>
  </si>
  <si>
    <t>Gewinn/Verlust</t>
  </si>
  <si>
    <t>Anteil</t>
  </si>
  <si>
    <t>Dividende/Jahr</t>
  </si>
  <si>
    <t>Intervall</t>
  </si>
  <si>
    <t>Quellensteuer</t>
  </si>
  <si>
    <t>Dividendenrendite</t>
  </si>
  <si>
    <t>Schwerpunkt</t>
  </si>
  <si>
    <t>BATS</t>
  </si>
  <si>
    <t>NASDAQ</t>
  </si>
  <si>
    <t>Seitenprofile</t>
  </si>
  <si>
    <t>Blog:</t>
  </si>
  <si>
    <t>https://nurbaresistwahres.de</t>
  </si>
  <si>
    <t>Bücher:</t>
  </si>
  <si>
    <t>https://nurbaresistwahres.de/buecher</t>
  </si>
  <si>
    <t>Leistungen:</t>
  </si>
  <si>
    <t>https://nurbaresistwahres.de/leistungen</t>
  </si>
  <si>
    <t>FB-Seite:</t>
  </si>
  <si>
    <t>https://www.facebook.com/nurbaresistwahres</t>
  </si>
  <si>
    <t>FB-Gruppe:</t>
  </si>
  <si>
    <t>https://www.facebook.com/groups/einkommensinvestoren</t>
  </si>
  <si>
    <t>Instagram:</t>
  </si>
  <si>
    <t>https://www.instagram.com/baresistwahres</t>
  </si>
  <si>
    <t>Twitter:</t>
  </si>
  <si>
    <t>https://twitter.com/baresistwahres</t>
  </si>
  <si>
    <t>LinkedIn:</t>
  </si>
  <si>
    <t>https://www.linkedin.com/company/baresistwahres</t>
  </si>
  <si>
    <t>YouTube:</t>
  </si>
  <si>
    <t>https://nurbaresistwahres.de/youtube</t>
  </si>
  <si>
    <t>Personenprofile</t>
  </si>
  <si>
    <t>https://www.linkedin.com/in/luis-pazos</t>
  </si>
  <si>
    <t>XING:</t>
  </si>
  <si>
    <t xml:space="preserve">https://www.xing.com/profile/Luis_Pazos </t>
  </si>
  <si>
    <t>Amazon:</t>
  </si>
  <si>
    <t>https://www.amazon.de/-/e/B078G5R8F5</t>
  </si>
  <si>
    <t>E-Mail:</t>
  </si>
  <si>
    <t>pazos@nurbaresistwahres.de</t>
  </si>
  <si>
    <t xml:space="preserve">Letzte Bearbeitung </t>
  </si>
  <si>
    <t>WKN</t>
  </si>
  <si>
    <t>Entwicklung</t>
  </si>
  <si>
    <t>Halbjahr</t>
  </si>
  <si>
    <t>Ausschüttungen</t>
  </si>
  <si>
    <t>Rechtsform</t>
  </si>
  <si>
    <t>Anlageklasse</t>
  </si>
  <si>
    <t>Aktie</t>
  </si>
  <si>
    <t>Sachwert</t>
  </si>
  <si>
    <t>Subklasse</t>
  </si>
  <si>
    <t>2. HJ 2022</t>
  </si>
  <si>
    <t>Gliederung</t>
  </si>
  <si>
    <t>Allianz </t>
  </si>
  <si>
    <t>BAT</t>
  </si>
  <si>
    <t>GlaxoSmithKline </t>
  </si>
  <si>
    <t>Münchener Rück </t>
  </si>
  <si>
    <t>National Grid</t>
  </si>
  <si>
    <t>Omnicom Group</t>
  </si>
  <si>
    <t>ONEOK</t>
  </si>
  <si>
    <t>Rathbones Group</t>
  </si>
  <si>
    <t>Southern</t>
  </si>
  <si>
    <t>Swiss Life </t>
  </si>
  <si>
    <t>United Utilities</t>
  </si>
  <si>
    <t>Finanzen</t>
  </si>
  <si>
    <t>Versicherung</t>
  </si>
  <si>
    <t>Welt</t>
  </si>
  <si>
    <t>Konsum</t>
  </si>
  <si>
    <t>Tabak</t>
  </si>
  <si>
    <t>Infrastruktur</t>
  </si>
  <si>
    <t>Pipelines</t>
  </si>
  <si>
    <t>Nordamerika</t>
  </si>
  <si>
    <t>Gesundheit</t>
  </si>
  <si>
    <t>Pharmazie</t>
  </si>
  <si>
    <t>Rückversicherung</t>
  </si>
  <si>
    <t>Stromnetze</t>
  </si>
  <si>
    <t>UK</t>
  </si>
  <si>
    <t>Dienstleistungen</t>
  </si>
  <si>
    <t>Marketing</t>
  </si>
  <si>
    <t>Vermögensverwaltung</t>
  </si>
  <si>
    <t>Kraftwerke</t>
  </si>
  <si>
    <t>Energieversorgung</t>
  </si>
  <si>
    <t>Wasserversorgung</t>
  </si>
  <si>
    <t>Gewerbeimmobilien</t>
  </si>
  <si>
    <t>Enbridge</t>
  </si>
  <si>
    <t>Depot</t>
  </si>
  <si>
    <t>ALV</t>
  </si>
  <si>
    <t>ENB</t>
  </si>
  <si>
    <t>RAT</t>
  </si>
  <si>
    <t>GSK</t>
  </si>
  <si>
    <t>NG</t>
  </si>
  <si>
    <t>MUV</t>
  </si>
  <si>
    <t>OMC</t>
  </si>
  <si>
    <t>OKE</t>
  </si>
  <si>
    <t>SLHN</t>
  </si>
  <si>
    <t>SO</t>
  </si>
  <si>
    <t>UU</t>
  </si>
  <si>
    <t>J</t>
  </si>
  <si>
    <t>Währung</t>
  </si>
  <si>
    <t>EUR</t>
  </si>
  <si>
    <t>GBP</t>
  </si>
  <si>
    <t>USD</t>
  </si>
  <si>
    <t>CHF</t>
  </si>
  <si>
    <t>1. HJ 2023</t>
  </si>
  <si>
    <t>2. HJ 2023</t>
  </si>
  <si>
    <t>Zugänge</t>
  </si>
  <si>
    <t>Abgänge</t>
  </si>
  <si>
    <t>Nettosumme</t>
  </si>
  <si>
    <t>Gesamtrendite</t>
  </si>
  <si>
    <t>Liquidität</t>
  </si>
  <si>
    <t>Primärertrag</t>
  </si>
  <si>
    <t>Dividenden</t>
  </si>
  <si>
    <t>Mieten</t>
  </si>
  <si>
    <t>Wertpapiere</t>
  </si>
  <si>
    <t>Fortis</t>
  </si>
  <si>
    <t>Legal &amp; General</t>
  </si>
  <si>
    <t>Hercules Capital</t>
  </si>
  <si>
    <t>BDC</t>
  </si>
  <si>
    <t>Alternative</t>
  </si>
  <si>
    <t>Private Equity</t>
  </si>
  <si>
    <t>Immobilien</t>
  </si>
  <si>
    <t>Mittelstand</t>
  </si>
  <si>
    <t>Zinsen</t>
  </si>
  <si>
    <t>NNN</t>
  </si>
  <si>
    <t>FTS</t>
  </si>
  <si>
    <t>HTGC</t>
  </si>
  <si>
    <t>LGEN</t>
  </si>
  <si>
    <t>NNN REIT</t>
  </si>
  <si>
    <t>1. HJ 2024</t>
  </si>
  <si>
    <t>2. HJ 2024</t>
  </si>
  <si>
    <t>AG</t>
  </si>
  <si>
    <t>Mid-America Apartment Communities</t>
  </si>
  <si>
    <t>MAA</t>
  </si>
  <si>
    <t>Wohnimmobilien</t>
  </si>
  <si>
    <t>Chevron</t>
  </si>
  <si>
    <t>CVX</t>
  </si>
  <si>
    <t>Öl und Gas</t>
  </si>
  <si>
    <t>Energie</t>
  </si>
  <si>
    <t>Pets at Home</t>
  </si>
  <si>
    <t>T. Rowe Price</t>
  </si>
  <si>
    <t>TROW</t>
  </si>
  <si>
    <t>XETRA</t>
  </si>
  <si>
    <t>LSE</t>
  </si>
  <si>
    <t>CBOE</t>
  </si>
  <si>
    <t>PETS</t>
  </si>
  <si>
    <t>Handel</t>
  </si>
  <si>
    <t>Haustierbedarf</t>
  </si>
  <si>
    <t>1. HJ 2025</t>
  </si>
  <si>
    <t>2. HJ 2025</t>
  </si>
  <si>
    <t>2. HJ 2026</t>
  </si>
  <si>
    <t>1. HJ 2026</t>
  </si>
  <si>
    <t>1. HJ 2027</t>
  </si>
  <si>
    <t>-</t>
  </si>
  <si>
    <t>Anleihe</t>
  </si>
  <si>
    <t>2. HJ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</si>
</sst>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]_-;\-* #,##0.00\ [$€]_-;_-* \-??\ [$€]_-;_-@_-"/>
    <numFmt numFmtId="165" formatCode="0\ %"/>
    <numFmt numFmtId="166" formatCode="#,##0.00_ ;[Red]\-#,##0.00\ "/>
    <numFmt numFmtId="167" formatCode="0.0%"/>
    <numFmt numFmtId="168" formatCode="#,##0_ ;[Red]\-#,##0\ "/>
    <numFmt numFmtId="169" formatCode="0.0\ %"/>
  </numFmts>
  <fonts count="19" x14ac:knownFonts="1">
    <font>
      <sz val="10"/>
      <name val="Arial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66CC"/>
      <name val="Arial"/>
      <family val="2"/>
    </font>
    <font>
      <u/>
      <sz val="10"/>
      <color rgb="FF1155CC"/>
      <name val="Arial"/>
      <family val="2"/>
    </font>
    <font>
      <u/>
      <sz val="10"/>
      <color rgb="FF0563C1"/>
      <name val="Arial"/>
      <family val="2"/>
    </font>
    <font>
      <u/>
      <sz val="10"/>
      <color indexed="30"/>
      <name val="Arial"/>
      <family val="2"/>
    </font>
    <font>
      <sz val="10"/>
      <color rgb="FFFF0000"/>
      <name val="Arial"/>
      <family val="2"/>
    </font>
    <font>
      <sz val="10"/>
      <color rgb="FFFFCC9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62"/>
        <bgColor indexed="56"/>
      </patternFill>
    </fill>
    <fill>
      <patternFill patternType="solid">
        <fgColor indexed="25"/>
        <bgColor indexed="61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rgb="FF333399"/>
        <bgColor indexed="56"/>
      </patternFill>
    </fill>
    <fill>
      <patternFill patternType="solid">
        <fgColor rgb="FFFFCC99"/>
        <bgColor indexed="22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164" fontId="10" fillId="0" borderId="0" applyFill="0" applyBorder="0" applyAlignment="0" applyProtection="0"/>
    <xf numFmtId="165" fontId="10" fillId="0" borderId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165" fontId="2" fillId="0" borderId="0" applyFill="0" applyBorder="0" applyAlignment="0" applyProtection="0"/>
    <xf numFmtId="44" fontId="2" fillId="0" borderId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0" xfId="0" applyFill="1"/>
    <xf numFmtId="0" fontId="6" fillId="2" borderId="0" xfId="0" applyFont="1" applyFill="1"/>
    <xf numFmtId="166" fontId="6" fillId="2" borderId="0" xfId="0" applyNumberFormat="1" applyFont="1" applyFill="1"/>
    <xf numFmtId="0" fontId="8" fillId="2" borderId="0" xfId="0" applyFont="1" applyFill="1"/>
    <xf numFmtId="0" fontId="5" fillId="3" borderId="8" xfId="0" applyFont="1" applyFill="1" applyBorder="1" applyAlignment="1">
      <alignment horizontal="center"/>
    </xf>
    <xf numFmtId="166" fontId="2" fillId="6" borderId="9" xfId="0" applyNumberFormat="1" applyFont="1" applyFill="1" applyBorder="1"/>
    <xf numFmtId="166" fontId="2" fillId="6" borderId="3" xfId="0" applyNumberFormat="1" applyFont="1" applyFill="1" applyBorder="1"/>
    <xf numFmtId="166" fontId="2" fillId="5" borderId="9" xfId="0" applyNumberFormat="1" applyFont="1" applyFill="1" applyBorder="1"/>
    <xf numFmtId="166" fontId="2" fillId="5" borderId="3" xfId="0" applyNumberFormat="1" applyFont="1" applyFill="1" applyBorder="1"/>
    <xf numFmtId="166" fontId="7" fillId="6" borderId="4" xfId="0" applyNumberFormat="1" applyFont="1" applyFill="1" applyBorder="1"/>
    <xf numFmtId="166" fontId="7" fillId="5" borderId="4" xfId="0" applyNumberFormat="1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5" xfId="0" applyFont="1" applyFill="1" applyBorder="1" applyAlignment="1">
      <alignment horizontal="center"/>
    </xf>
    <xf numFmtId="0" fontId="7" fillId="7" borderId="0" xfId="0" applyFont="1" applyFill="1"/>
    <xf numFmtId="0" fontId="2" fillId="7" borderId="0" xfId="0" applyFont="1" applyFill="1"/>
    <xf numFmtId="0" fontId="12" fillId="7" borderId="0" xfId="0" applyFont="1" applyFill="1"/>
    <xf numFmtId="0" fontId="13" fillId="7" borderId="0" xfId="0" applyFont="1" applyFill="1"/>
    <xf numFmtId="0" fontId="14" fillId="7" borderId="0" xfId="0" applyFont="1" applyFill="1"/>
    <xf numFmtId="0" fontId="15" fillId="7" borderId="0" xfId="0" applyFont="1" applyFill="1"/>
    <xf numFmtId="14" fontId="7" fillId="7" borderId="0" xfId="0" applyNumberFormat="1" applyFont="1" applyFill="1"/>
    <xf numFmtId="14" fontId="2" fillId="7" borderId="0" xfId="0" applyNumberFormat="1" applyFont="1" applyFill="1"/>
    <xf numFmtId="14" fontId="2" fillId="7" borderId="0" xfId="0" applyNumberFormat="1" applyFont="1" applyFill="1" applyAlignment="1">
      <alignment horizontal="left"/>
    </xf>
    <xf numFmtId="0" fontId="5" fillId="3" borderId="9" xfId="0" applyFont="1" applyFill="1" applyBorder="1"/>
    <xf numFmtId="8" fontId="11" fillId="8" borderId="9" xfId="0" applyNumberFormat="1" applyFont="1" applyFill="1" applyBorder="1" applyAlignment="1">
      <alignment horizontal="right"/>
    </xf>
    <xf numFmtId="0" fontId="16" fillId="2" borderId="0" xfId="8" applyFill="1"/>
    <xf numFmtId="8" fontId="0" fillId="2" borderId="0" xfId="0" applyNumberFormat="1" applyFill="1"/>
    <xf numFmtId="0" fontId="5" fillId="3" borderId="16" xfId="0" applyFont="1" applyFill="1" applyBorder="1" applyAlignment="1">
      <alignment horizontal="center"/>
    </xf>
    <xf numFmtId="167" fontId="11" fillId="6" borderId="3" xfId="0" applyNumberFormat="1" applyFont="1" applyFill="1" applyBorder="1"/>
    <xf numFmtId="167" fontId="11" fillId="6" borderId="4" xfId="0" applyNumberFormat="1" applyFont="1" applyFill="1" applyBorder="1"/>
    <xf numFmtId="166" fontId="11" fillId="6" borderId="9" xfId="0" applyNumberFormat="1" applyFont="1" applyFill="1" applyBorder="1"/>
    <xf numFmtId="166" fontId="11" fillId="6" borderId="9" xfId="0" applyNumberFormat="1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167" fontId="11" fillId="5" borderId="3" xfId="0" applyNumberFormat="1" applyFont="1" applyFill="1" applyBorder="1"/>
    <xf numFmtId="167" fontId="11" fillId="5" borderId="4" xfId="0" applyNumberFormat="1" applyFont="1" applyFill="1" applyBorder="1"/>
    <xf numFmtId="166" fontId="11" fillId="5" borderId="9" xfId="0" applyNumberFormat="1" applyFont="1" applyFill="1" applyBorder="1"/>
    <xf numFmtId="166" fontId="11" fillId="5" borderId="9" xfId="0" applyNumberFormat="1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165" fontId="11" fillId="5" borderId="3" xfId="0" applyNumberFormat="1" applyFont="1" applyFill="1" applyBorder="1" applyAlignment="1">
      <alignment horizontal="left"/>
    </xf>
    <xf numFmtId="165" fontId="11" fillId="6" borderId="3" xfId="0" applyNumberFormat="1" applyFont="1" applyFill="1" applyBorder="1" applyAlignment="1">
      <alignment horizontal="left"/>
    </xf>
    <xf numFmtId="0" fontId="2" fillId="2" borderId="0" xfId="4" applyFill="1"/>
    <xf numFmtId="0" fontId="6" fillId="2" borderId="0" xfId="4" applyFont="1" applyFill="1"/>
    <xf numFmtId="0" fontId="7" fillId="7" borderId="0" xfId="4" applyFont="1" applyFill="1"/>
    <xf numFmtId="0" fontId="2" fillId="7" borderId="0" xfId="4" applyFill="1"/>
    <xf numFmtId="0" fontId="12" fillId="7" borderId="0" xfId="4" applyFont="1" applyFill="1"/>
    <xf numFmtId="0" fontId="13" fillId="7" borderId="0" xfId="4" applyFont="1" applyFill="1"/>
    <xf numFmtId="0" fontId="14" fillId="7" borderId="0" xfId="4" applyFont="1" applyFill="1"/>
    <xf numFmtId="0" fontId="15" fillId="7" borderId="0" xfId="4" applyFont="1" applyFill="1"/>
    <xf numFmtId="14" fontId="7" fillId="7" borderId="0" xfId="4" applyNumberFormat="1" applyFont="1" applyFill="1"/>
    <xf numFmtId="14" fontId="2" fillId="7" borderId="0" xfId="4" applyNumberFormat="1" applyFill="1"/>
    <xf numFmtId="0" fontId="11" fillId="2" borderId="0" xfId="4" applyFont="1" applyFill="1"/>
    <xf numFmtId="168" fontId="2" fillId="6" borderId="2" xfId="0" applyNumberFormat="1" applyFont="1" applyFill="1" applyBorder="1"/>
    <xf numFmtId="168" fontId="2" fillId="5" borderId="3" xfId="0" applyNumberFormat="1" applyFont="1" applyFill="1" applyBorder="1"/>
    <xf numFmtId="168" fontId="2" fillId="6" borderId="3" xfId="0" applyNumberFormat="1" applyFont="1" applyFill="1" applyBorder="1"/>
    <xf numFmtId="168" fontId="2" fillId="5" borderId="11" xfId="0" applyNumberFormat="1" applyFont="1" applyFill="1" applyBorder="1"/>
    <xf numFmtId="0" fontId="2" fillId="9" borderId="7" xfId="0" applyFont="1" applyFill="1" applyBorder="1" applyAlignment="1">
      <alignment horizontal="left"/>
    </xf>
    <xf numFmtId="0" fontId="2" fillId="8" borderId="9" xfId="0" applyFont="1" applyFill="1" applyBorder="1" applyAlignment="1">
      <alignment horizontal="left"/>
    </xf>
    <xf numFmtId="0" fontId="2" fillId="9" borderId="9" xfId="0" applyFont="1" applyFill="1" applyBorder="1" applyAlignment="1">
      <alignment horizontal="left"/>
    </xf>
    <xf numFmtId="169" fontId="10" fillId="8" borderId="3" xfId="3" applyNumberFormat="1" applyFill="1" applyBorder="1" applyAlignment="1">
      <alignment horizontal="right"/>
    </xf>
    <xf numFmtId="0" fontId="5" fillId="3" borderId="1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8" fontId="11" fillId="8" borderId="0" xfId="0" applyNumberFormat="1" applyFont="1" applyFill="1" applyAlignment="1">
      <alignment horizontal="right"/>
    </xf>
    <xf numFmtId="0" fontId="5" fillId="10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8" fontId="11" fillId="9" borderId="0" xfId="0" applyNumberFormat="1" applyFont="1" applyFill="1" applyAlignment="1">
      <alignment horizontal="right"/>
    </xf>
    <xf numFmtId="169" fontId="10" fillId="9" borderId="3" xfId="3" applyNumberFormat="1" applyFill="1" applyBorder="1" applyAlignment="1">
      <alignment horizontal="right"/>
    </xf>
    <xf numFmtId="8" fontId="11" fillId="9" borderId="9" xfId="0" applyNumberFormat="1" applyFont="1" applyFill="1" applyBorder="1" applyAlignment="1">
      <alignment horizontal="right"/>
    </xf>
    <xf numFmtId="0" fontId="17" fillId="2" borderId="0" xfId="4" applyFont="1" applyFill="1"/>
    <xf numFmtId="8" fontId="11" fillId="9" borderId="7" xfId="0" applyNumberFormat="1" applyFont="1" applyFill="1" applyBorder="1" applyAlignment="1">
      <alignment horizontal="right"/>
    </xf>
    <xf numFmtId="8" fontId="11" fillId="9" borderId="8" xfId="0" applyNumberFormat="1" applyFont="1" applyFill="1" applyBorder="1" applyAlignment="1">
      <alignment horizontal="right"/>
    </xf>
    <xf numFmtId="169" fontId="10" fillId="9" borderId="2" xfId="3" applyNumberFormat="1" applyFill="1" applyBorder="1" applyAlignment="1">
      <alignment horizontal="right"/>
    </xf>
    <xf numFmtId="14" fontId="2" fillId="7" borderId="0" xfId="4" applyNumberFormat="1" applyFill="1" applyAlignment="1">
      <alignment horizontal="left"/>
    </xf>
    <xf numFmtId="0" fontId="2" fillId="5" borderId="9" xfId="0" applyFont="1" applyFill="1" applyBorder="1" applyAlignment="1">
      <alignment horizontal="left"/>
    </xf>
    <xf numFmtId="0" fontId="18" fillId="7" borderId="0" xfId="4" applyFont="1" applyFill="1" applyAlignment="1">
      <alignment horizontal="left"/>
    </xf>
    <xf numFmtId="165" fontId="18" fillId="7" borderId="0" xfId="6" applyFont="1" applyFill="1" applyBorder="1" applyAlignment="1">
      <alignment horizontal="left"/>
    </xf>
    <xf numFmtId="0" fontId="18" fillId="11" borderId="0" xfId="4" applyFont="1" applyFill="1" applyAlignment="1">
      <alignment horizontal="left"/>
    </xf>
    <xf numFmtId="0" fontId="18" fillId="11" borderId="0" xfId="4" applyFont="1" applyFill="1"/>
    <xf numFmtId="165" fontId="18" fillId="11" borderId="0" xfId="6" applyFont="1" applyFill="1"/>
    <xf numFmtId="165" fontId="18" fillId="11" borderId="0" xfId="6" applyFont="1" applyFill="1" applyAlignment="1">
      <alignment horizontal="left"/>
    </xf>
    <xf numFmtId="0" fontId="5" fillId="3" borderId="15" xfId="0" applyFont="1" applyFill="1" applyBorder="1" applyAlignment="1">
      <alignment horizontal="center"/>
    </xf>
    <xf numFmtId="165" fontId="18" fillId="11" borderId="0" xfId="4" applyNumberFormat="1" applyFont="1" applyFill="1"/>
    <xf numFmtId="8" fontId="11" fillId="9" borderId="10" xfId="0" applyNumberFormat="1" applyFont="1" applyFill="1" applyBorder="1" applyAlignment="1">
      <alignment horizontal="right"/>
    </xf>
    <xf numFmtId="8" fontId="11" fillId="9" borderId="15" xfId="0" applyNumberFormat="1" applyFont="1" applyFill="1" applyBorder="1" applyAlignment="1">
      <alignment horizontal="right"/>
    </xf>
    <xf numFmtId="169" fontId="10" fillId="9" borderId="11" xfId="3" applyNumberFormat="1" applyFill="1" applyBorder="1" applyAlignment="1">
      <alignment horizontal="right"/>
    </xf>
    <xf numFmtId="0" fontId="2" fillId="7" borderId="0" xfId="4" applyFill="1" applyAlignment="1">
      <alignment horizontal="left"/>
    </xf>
    <xf numFmtId="0" fontId="2" fillId="11" borderId="0" xfId="4" applyFill="1"/>
    <xf numFmtId="165" fontId="2" fillId="7" borderId="0" xfId="6" applyFill="1" applyBorder="1" applyAlignment="1">
      <alignment horizontal="left"/>
    </xf>
    <xf numFmtId="165" fontId="2" fillId="2" borderId="0" xfId="4" applyNumberFormat="1" applyFill="1"/>
    <xf numFmtId="0" fontId="2" fillId="11" borderId="0" xfId="4" applyFill="1" applyAlignment="1">
      <alignment horizontal="left"/>
    </xf>
    <xf numFmtId="0" fontId="5" fillId="3" borderId="11" xfId="0" applyFont="1" applyFill="1" applyBorder="1" applyAlignment="1">
      <alignment horizontal="center"/>
    </xf>
    <xf numFmtId="166" fontId="5" fillId="3" borderId="15" xfId="0" applyNumberFormat="1" applyFont="1" applyFill="1" applyBorder="1"/>
    <xf numFmtId="167" fontId="5" fillId="3" borderId="15" xfId="0" applyNumberFormat="1" applyFont="1" applyFill="1" applyBorder="1"/>
    <xf numFmtId="167" fontId="5" fillId="3" borderId="15" xfId="3" applyNumberFormat="1" applyFont="1" applyFill="1" applyBorder="1" applyAlignment="1" applyProtection="1"/>
    <xf numFmtId="0" fontId="5" fillId="3" borderId="7" xfId="0" applyFont="1" applyFill="1" applyBorder="1"/>
    <xf numFmtId="0" fontId="5" fillId="3" borderId="8" xfId="0" applyFont="1" applyFill="1" applyBorder="1" applyAlignment="1">
      <alignment horizontal="left"/>
    </xf>
    <xf numFmtId="166" fontId="2" fillId="6" borderId="8" xfId="0" applyNumberFormat="1" applyFont="1" applyFill="1" applyBorder="1"/>
    <xf numFmtId="166" fontId="2" fillId="6" borderId="2" xfId="0" applyNumberFormat="1" applyFont="1" applyFill="1" applyBorder="1"/>
    <xf numFmtId="166" fontId="7" fillId="6" borderId="18" xfId="0" applyNumberFormat="1" applyFont="1" applyFill="1" applyBorder="1"/>
    <xf numFmtId="166" fontId="2" fillId="6" borderId="7" xfId="0" applyNumberFormat="1" applyFont="1" applyFill="1" applyBorder="1"/>
    <xf numFmtId="167" fontId="11" fillId="6" borderId="2" xfId="0" applyNumberFormat="1" applyFont="1" applyFill="1" applyBorder="1"/>
    <xf numFmtId="167" fontId="11" fillId="6" borderId="18" xfId="0" applyNumberFormat="1" applyFont="1" applyFill="1" applyBorder="1"/>
    <xf numFmtId="166" fontId="11" fillId="6" borderId="7" xfId="0" applyNumberFormat="1" applyFont="1" applyFill="1" applyBorder="1"/>
    <xf numFmtId="166" fontId="11" fillId="6" borderId="8" xfId="0" applyNumberFormat="1" applyFont="1" applyFill="1" applyBorder="1" applyAlignment="1">
      <alignment horizontal="right"/>
    </xf>
    <xf numFmtId="166" fontId="11" fillId="6" borderId="8" xfId="0" applyNumberFormat="1" applyFont="1" applyFill="1" applyBorder="1"/>
    <xf numFmtId="167" fontId="11" fillId="6" borderId="8" xfId="0" applyNumberFormat="1" applyFont="1" applyFill="1" applyBorder="1"/>
    <xf numFmtId="166" fontId="11" fillId="6" borderId="7" xfId="0" applyNumberFormat="1" applyFont="1" applyFill="1" applyBorder="1" applyAlignment="1">
      <alignment horizontal="left"/>
    </xf>
    <xf numFmtId="166" fontId="11" fillId="6" borderId="8" xfId="0" applyNumberFormat="1" applyFont="1" applyFill="1" applyBorder="1" applyAlignment="1">
      <alignment horizontal="left"/>
    </xf>
    <xf numFmtId="0" fontId="11" fillId="6" borderId="2" xfId="0" applyFont="1" applyFill="1" applyBorder="1" applyAlignment="1">
      <alignment horizontal="left"/>
    </xf>
    <xf numFmtId="165" fontId="11" fillId="6" borderId="2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166" fontId="2" fillId="5" borderId="0" xfId="0" applyNumberFormat="1" applyFont="1" applyFill="1"/>
    <xf numFmtId="166" fontId="11" fillId="5" borderId="0" xfId="0" applyNumberFormat="1" applyFont="1" applyFill="1" applyAlignment="1">
      <alignment horizontal="right"/>
    </xf>
    <xf numFmtId="166" fontId="11" fillId="5" borderId="0" xfId="0" applyNumberFormat="1" applyFont="1" applyFill="1"/>
    <xf numFmtId="167" fontId="11" fillId="5" borderId="0" xfId="0" applyNumberFormat="1" applyFont="1" applyFill="1"/>
    <xf numFmtId="166" fontId="11" fillId="5" borderId="0" xfId="0" applyNumberFormat="1" applyFont="1" applyFill="1" applyAlignment="1">
      <alignment horizontal="left"/>
    </xf>
    <xf numFmtId="166" fontId="2" fillId="6" borderId="0" xfId="0" applyNumberFormat="1" applyFont="1" applyFill="1"/>
    <xf numFmtId="166" fontId="11" fillId="6" borderId="0" xfId="0" applyNumberFormat="1" applyFont="1" applyFill="1" applyAlignment="1">
      <alignment horizontal="right"/>
    </xf>
    <xf numFmtId="166" fontId="11" fillId="6" borderId="0" xfId="0" applyNumberFormat="1" applyFont="1" applyFill="1"/>
    <xf numFmtId="167" fontId="11" fillId="6" borderId="0" xfId="0" applyNumberFormat="1" applyFont="1" applyFill="1"/>
    <xf numFmtId="166" fontId="11" fillId="6" borderId="0" xfId="0" applyNumberFormat="1" applyFont="1" applyFill="1" applyAlignment="1">
      <alignment horizontal="left"/>
    </xf>
    <xf numFmtId="0" fontId="5" fillId="3" borderId="10" xfId="0" applyFont="1" applyFill="1" applyBorder="1"/>
    <xf numFmtId="0" fontId="5" fillId="3" borderId="15" xfId="0" applyFont="1" applyFill="1" applyBorder="1" applyAlignment="1">
      <alignment horizontal="left"/>
    </xf>
    <xf numFmtId="0" fontId="2" fillId="8" borderId="10" xfId="0" applyFont="1" applyFill="1" applyBorder="1" applyAlignment="1">
      <alignment horizontal="left"/>
    </xf>
    <xf numFmtId="166" fontId="2" fillId="5" borderId="15" xfId="0" applyNumberFormat="1" applyFont="1" applyFill="1" applyBorder="1"/>
    <xf numFmtId="166" fontId="2" fillId="5" borderId="11" xfId="0" applyNumberFormat="1" applyFont="1" applyFill="1" applyBorder="1"/>
    <xf numFmtId="166" fontId="7" fillId="5" borderId="19" xfId="0" applyNumberFormat="1" applyFont="1" applyFill="1" applyBorder="1"/>
    <xf numFmtId="166" fontId="2" fillId="5" borderId="10" xfId="0" applyNumberFormat="1" applyFont="1" applyFill="1" applyBorder="1"/>
    <xf numFmtId="167" fontId="11" fillId="5" borderId="11" xfId="0" applyNumberFormat="1" applyFont="1" applyFill="1" applyBorder="1"/>
    <xf numFmtId="167" fontId="11" fillId="5" borderId="19" xfId="0" applyNumberFormat="1" applyFont="1" applyFill="1" applyBorder="1"/>
    <xf numFmtId="166" fontId="11" fillId="5" borderId="10" xfId="0" applyNumberFormat="1" applyFont="1" applyFill="1" applyBorder="1"/>
    <xf numFmtId="166" fontId="11" fillId="5" borderId="15" xfId="0" applyNumberFormat="1" applyFont="1" applyFill="1" applyBorder="1" applyAlignment="1">
      <alignment horizontal="right"/>
    </xf>
    <xf numFmtId="166" fontId="11" fillId="5" borderId="15" xfId="0" applyNumberFormat="1" applyFont="1" applyFill="1" applyBorder="1"/>
    <xf numFmtId="167" fontId="11" fillId="5" borderId="15" xfId="0" applyNumberFormat="1" applyFont="1" applyFill="1" applyBorder="1"/>
    <xf numFmtId="166" fontId="11" fillId="5" borderId="10" xfId="0" applyNumberFormat="1" applyFont="1" applyFill="1" applyBorder="1" applyAlignment="1">
      <alignment horizontal="left"/>
    </xf>
    <xf numFmtId="166" fontId="11" fillId="5" borderId="15" xfId="0" applyNumberFormat="1" applyFont="1" applyFill="1" applyBorder="1" applyAlignment="1">
      <alignment horizontal="left"/>
    </xf>
    <xf numFmtId="0" fontId="11" fillId="5" borderId="11" xfId="0" applyFont="1" applyFill="1" applyBorder="1" applyAlignment="1">
      <alignment horizontal="left"/>
    </xf>
    <xf numFmtId="165" fontId="11" fillId="5" borderId="11" xfId="0" applyNumberFormat="1" applyFont="1" applyFill="1" applyBorder="1" applyAlignment="1">
      <alignment horizontal="left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7" fillId="0" borderId="15" xfId="0" applyFont="1" applyBorder="1"/>
    <xf numFmtId="166" fontId="9" fillId="3" borderId="15" xfId="0" applyNumberFormat="1" applyFont="1" applyFill="1" applyBorder="1"/>
    <xf numFmtId="166" fontId="9" fillId="3" borderId="11" xfId="0" applyNumberFormat="1" applyFont="1" applyFill="1" applyBorder="1"/>
    <xf numFmtId="0" fontId="4" fillId="4" borderId="16" xfId="4" applyFont="1" applyFill="1" applyBorder="1" applyAlignment="1">
      <alignment horizontal="center"/>
    </xf>
    <xf numFmtId="0" fontId="4" fillId="4" borderId="5" xfId="4" applyFont="1" applyFill="1" applyBorder="1" applyAlignment="1">
      <alignment horizontal="center"/>
    </xf>
    <xf numFmtId="0" fontId="2" fillId="0" borderId="5" xfId="4" applyBorder="1"/>
    <xf numFmtId="0" fontId="2" fillId="0" borderId="6" xfId="4" applyBorder="1"/>
    <xf numFmtId="0" fontId="4" fillId="4" borderId="17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</cellXfs>
  <cellStyles count="9">
    <cellStyle name="Ergebnis 1" xfId="1" xr:uid="{00000000-0005-0000-0000-000000000000}"/>
    <cellStyle name="Euro" xfId="2" xr:uid="{00000000-0005-0000-0000-000001000000}"/>
    <cellStyle name="Link 2" xfId="8" xr:uid="{CE604977-C2F7-4B49-8ADD-DEF6447721E7}"/>
    <cellStyle name="Prozent" xfId="3" builtinId="5"/>
    <cellStyle name="Prozent 2" xfId="6" xr:uid="{5BECF795-75B6-4E4A-BA40-AEDB248B4C37}"/>
    <cellStyle name="Standard" xfId="0" builtinId="0"/>
    <cellStyle name="Standard 2" xfId="4" xr:uid="{00000000-0005-0000-0000-000004000000}"/>
    <cellStyle name="Überschrift 5" xfId="5" xr:uid="{00000000-0005-0000-0000-000005000000}"/>
    <cellStyle name="Währung 2" xfId="7" xr:uid="{01AABA56-269C-44F6-A431-4CFDA437F8E2}"/>
  </cellStyles>
  <dxfs count="0"/>
  <tableStyles count="0" defaultTableStyle="TableStyleMedium2" defaultPivotStyle="PivotStyleLight16"/>
  <colors>
    <mruColors>
      <color rgb="FFFFCC9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 Anlageklasse</a:t>
            </a:r>
          </a:p>
        </c:rich>
      </c:tx>
      <c:layout>
        <c:manualLayout>
          <c:xMode val="edge"/>
          <c:yMode val="edge"/>
          <c:x val="1.367891513560805E-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82-4C47-87DF-F9A43EBA75F2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82-4C47-87DF-F9A43EBA75F2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82-4C47-87DF-F9A43EBA75F2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82-4C47-87DF-F9A43EBA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Gliederung!$A$70:$D$70</c:f>
              <c:strCache>
                <c:ptCount val="4"/>
                <c:pt idx="0">
                  <c:v>Aktie</c:v>
                </c:pt>
                <c:pt idx="1">
                  <c:v>Sachwert</c:v>
                </c:pt>
                <c:pt idx="2">
                  <c:v>Alternative</c:v>
                </c:pt>
                <c:pt idx="3">
                  <c:v>Anleihe</c:v>
                </c:pt>
              </c:strCache>
            </c:strRef>
          </c:cat>
          <c:val>
            <c:numRef>
              <c:f>Gliederung!$A$71:$D$71</c:f>
              <c:numCache>
                <c:formatCode>0\ %</c:formatCode>
                <c:ptCount val="4"/>
                <c:pt idx="0">
                  <c:v>0.6720514336636807</c:v>
                </c:pt>
                <c:pt idx="1">
                  <c:v>0.28819767088121062</c:v>
                </c:pt>
                <c:pt idx="2">
                  <c:v>3.9750895455108688E-2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82-4C47-87DF-F9A43EBA7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</a:t>
            </a:r>
            <a:r>
              <a:rPr lang="de-DE" baseline="0"/>
              <a:t> Subklasse</a:t>
            </a:r>
            <a:endParaRPr lang="de-DE"/>
          </a:p>
        </c:rich>
      </c:tx>
      <c:layout>
        <c:manualLayout>
          <c:xMode val="edge"/>
          <c:yMode val="edge"/>
          <c:x val="3.5633643341434779E-3"/>
          <c:y val="1.8219615602550018E-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0B-4909-AE64-87B40E0E0F4E}"/>
              </c:ext>
            </c:extLst>
          </c:dPt>
          <c:dPt>
            <c:idx val="1"/>
            <c:bubble3D val="0"/>
            <c:spPr>
              <a:solidFill>
                <a:schemeClr val="accent2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0B-4909-AE64-87B40E0E0F4E}"/>
              </c:ext>
            </c:extLst>
          </c:dPt>
          <c:dPt>
            <c:idx val="2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0B-4909-AE64-87B40E0E0F4E}"/>
              </c:ext>
            </c:extLst>
          </c:dPt>
          <c:dPt>
            <c:idx val="3"/>
            <c:bubble3D val="0"/>
            <c:spPr>
              <a:solidFill>
                <a:schemeClr val="accent2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0B-4909-AE64-87B40E0E0F4E}"/>
              </c:ext>
            </c:extLst>
          </c:dPt>
          <c:dPt>
            <c:idx val="4"/>
            <c:bubble3D val="0"/>
            <c:spPr>
              <a:solidFill>
                <a:schemeClr val="accent2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0B-4909-AE64-87B40E0E0F4E}"/>
              </c:ext>
            </c:extLst>
          </c:dPt>
          <c:dPt>
            <c:idx val="5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0B-4909-AE64-87B40E0E0F4E}"/>
              </c:ext>
            </c:extLst>
          </c:dPt>
          <c:dPt>
            <c:idx val="6"/>
            <c:bubble3D val="0"/>
            <c:spPr>
              <a:solidFill>
                <a:schemeClr val="accent2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0B-4909-AE64-87B40E0E0F4E}"/>
              </c:ext>
            </c:extLst>
          </c:dPt>
          <c:dPt>
            <c:idx val="7"/>
            <c:bubble3D val="0"/>
            <c:spPr>
              <a:solidFill>
                <a:schemeClr val="accent2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0B-4909-AE64-87B40E0E0F4E}"/>
              </c:ext>
            </c:extLst>
          </c:dPt>
          <c:dPt>
            <c:idx val="8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0B-4909-AE64-87B40E0E0F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Gliederung!$A$73:$I$73</c:f>
              <c:strCache>
                <c:ptCount val="9"/>
                <c:pt idx="0">
                  <c:v>Finanzen</c:v>
                </c:pt>
                <c:pt idx="1">
                  <c:v>Infrastruktur</c:v>
                </c:pt>
                <c:pt idx="2">
                  <c:v>Immobilien</c:v>
                </c:pt>
                <c:pt idx="3">
                  <c:v>Handel</c:v>
                </c:pt>
                <c:pt idx="4">
                  <c:v>Konsum</c:v>
                </c:pt>
                <c:pt idx="5">
                  <c:v>Gesundheit</c:v>
                </c:pt>
                <c:pt idx="6">
                  <c:v>Private Equity</c:v>
                </c:pt>
                <c:pt idx="7">
                  <c:v>Energie</c:v>
                </c:pt>
                <c:pt idx="8">
                  <c:v>Dienstleistungen</c:v>
                </c:pt>
              </c:strCache>
            </c:strRef>
          </c:cat>
          <c:val>
            <c:numRef>
              <c:f>Gliederung!$A$74:$I$74</c:f>
              <c:numCache>
                <c:formatCode>0\ %</c:formatCode>
                <c:ptCount val="9"/>
                <c:pt idx="0">
                  <c:v>0.33044796589486392</c:v>
                </c:pt>
                <c:pt idx="1">
                  <c:v>0.29103711158889534</c:v>
                </c:pt>
                <c:pt idx="2">
                  <c:v>8.7402664539557084E-2</c:v>
                </c:pt>
                <c:pt idx="3">
                  <c:v>5.4191709845706613E-2</c:v>
                </c:pt>
                <c:pt idx="4">
                  <c:v>6.3415824145197447E-2</c:v>
                </c:pt>
                <c:pt idx="5">
                  <c:v>4.9614110464943018E-2</c:v>
                </c:pt>
                <c:pt idx="6">
                  <c:v>3.9750895455108688E-2</c:v>
                </c:pt>
                <c:pt idx="7">
                  <c:v>4.6329375205569484E-2</c:v>
                </c:pt>
                <c:pt idx="8">
                  <c:v>3.7810342860158372E-2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0B-4909-AE64-87B40E0E0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</a:t>
            </a:r>
            <a:r>
              <a:rPr lang="de-DE" baseline="0"/>
              <a:t> Region</a:t>
            </a:r>
            <a:endParaRPr lang="de-DE"/>
          </a:p>
        </c:rich>
      </c:tx>
      <c:layout>
        <c:manualLayout>
          <c:xMode val="edge"/>
          <c:yMode val="edge"/>
          <c:x val="1.3263342082239719E-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82-40C9-99EC-17BA856D98F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82-40C9-99EC-17BA856D98F3}"/>
              </c:ext>
            </c:extLst>
          </c:dPt>
          <c:dPt>
            <c:idx val="2"/>
            <c:bubble3D val="0"/>
            <c:spPr>
              <a:solidFill>
                <a:schemeClr val="accent3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82-40C9-99EC-17BA856D98F3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82-40C9-99EC-17BA856D98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Gliederung!$A$76:$D$76</c:f>
              <c:strCache>
                <c:ptCount val="4"/>
                <c:pt idx="0">
                  <c:v>Welt</c:v>
                </c:pt>
                <c:pt idx="1">
                  <c:v>USA</c:v>
                </c:pt>
                <c:pt idx="2">
                  <c:v>UK</c:v>
                </c:pt>
                <c:pt idx="3">
                  <c:v>Nordamerika</c:v>
                </c:pt>
              </c:strCache>
            </c:strRef>
          </c:cat>
          <c:val>
            <c:numRef>
              <c:f>Gliederung!$A$77:$D$77</c:f>
              <c:numCache>
                <c:formatCode>0\ %</c:formatCode>
                <c:ptCount val="4"/>
                <c:pt idx="0">
                  <c:v>0.52761761857073219</c:v>
                </c:pt>
                <c:pt idx="1">
                  <c:v>0.22626888917866034</c:v>
                </c:pt>
                <c:pt idx="2">
                  <c:v>0.1624789796408167</c:v>
                </c:pt>
                <c:pt idx="3">
                  <c:v>8.363451260979067E-2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82-40C9-99EC-17BA856D9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</a:t>
            </a:r>
            <a:r>
              <a:rPr lang="de-DE" baseline="0"/>
              <a:t> Währung</a:t>
            </a:r>
            <a:endParaRPr lang="de-DE"/>
          </a:p>
        </c:rich>
      </c:tx>
      <c:layout>
        <c:manualLayout>
          <c:xMode val="edge"/>
          <c:yMode val="edge"/>
          <c:x val="2.2360508695558994E-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FF-4892-8A81-2E41570192DA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FF-4892-8A81-2E41570192D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FF-4892-8A81-2E41570192DA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FF-4892-8A81-2E41570192DA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FF-4892-8A81-2E41570192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Gliederung!$A$79:$D$79</c:f>
              <c:strCache>
                <c:ptCount val="4"/>
                <c:pt idx="0">
                  <c:v>USD</c:v>
                </c:pt>
                <c:pt idx="1">
                  <c:v>GBP</c:v>
                </c:pt>
                <c:pt idx="2">
                  <c:v>EUR</c:v>
                </c:pt>
                <c:pt idx="3">
                  <c:v>CHF</c:v>
                </c:pt>
              </c:strCache>
            </c:strRef>
          </c:cat>
          <c:val>
            <c:numRef>
              <c:f>Gliederung!$A$80:$D$80</c:f>
              <c:numCache>
                <c:formatCode>0\ %</c:formatCode>
                <c:ptCount val="4"/>
                <c:pt idx="0">
                  <c:v>0.43794551398120463</c:v>
                </c:pt>
                <c:pt idx="1">
                  <c:v>0.3815021391577092</c:v>
                </c:pt>
                <c:pt idx="2">
                  <c:v>0.11602319976699199</c:v>
                </c:pt>
                <c:pt idx="3">
                  <c:v>6.4529147094094227E-2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FF-4892-8A81-2E4157019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4885</xdr:colOff>
      <xdr:row>3</xdr:row>
      <xdr:rowOff>0</xdr:rowOff>
    </xdr:from>
    <xdr:to>
      <xdr:col>3</xdr:col>
      <xdr:colOff>671635</xdr:colOff>
      <xdr:row>20</xdr:row>
      <xdr:rowOff>44450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131CC77-6143-40C1-B48E-4160DB6DE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782503</xdr:colOff>
      <xdr:row>2</xdr:row>
      <xdr:rowOff>157655</xdr:rowOff>
    </xdr:from>
    <xdr:to>
      <xdr:col>7</xdr:col>
      <xdr:colOff>145061</xdr:colOff>
      <xdr:row>20</xdr:row>
      <xdr:rowOff>44450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151339E-2D09-42F3-8985-E5CA8622E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</xdr:colOff>
      <xdr:row>21</xdr:row>
      <xdr:rowOff>0</xdr:rowOff>
    </xdr:from>
    <xdr:to>
      <xdr:col>3</xdr:col>
      <xdr:colOff>669925</xdr:colOff>
      <xdr:row>38</xdr:row>
      <xdr:rowOff>44450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3988F00-0CE0-4C59-AAC2-B6ECBEB69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783153</xdr:colOff>
      <xdr:row>20</xdr:row>
      <xdr:rowOff>160812</xdr:rowOff>
    </xdr:from>
    <xdr:to>
      <xdr:col>8</xdr:col>
      <xdr:colOff>6072</xdr:colOff>
      <xdr:row>38</xdr:row>
      <xdr:rowOff>44450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61969A5-EC5B-4CDB-8388-1B99A981E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baresistwahres" TargetMode="External"/><Relationship Id="rId13" Type="http://schemas.openxmlformats.org/officeDocument/2006/relationships/hyperlink" Target="mailto:pazos@nurbaresistwahres.de" TargetMode="External"/><Relationship Id="rId3" Type="http://schemas.openxmlformats.org/officeDocument/2006/relationships/hyperlink" Target="https://nurbaresistwahres.de/leistungen" TargetMode="External"/><Relationship Id="rId7" Type="http://schemas.openxmlformats.org/officeDocument/2006/relationships/hyperlink" Target="https://twitter.com/baresistwahres" TargetMode="External"/><Relationship Id="rId12" Type="http://schemas.openxmlformats.org/officeDocument/2006/relationships/hyperlink" Target="https://www.amazon.de/-/e/B078G5R8F5" TargetMode="External"/><Relationship Id="rId2" Type="http://schemas.openxmlformats.org/officeDocument/2006/relationships/hyperlink" Target="https://nurbaresistwahres.de/buecher" TargetMode="External"/><Relationship Id="rId1" Type="http://schemas.openxmlformats.org/officeDocument/2006/relationships/hyperlink" Target="https://nurbaresistwahres.de/" TargetMode="External"/><Relationship Id="rId6" Type="http://schemas.openxmlformats.org/officeDocument/2006/relationships/hyperlink" Target="https://www.instagram.com/baresistwahres" TargetMode="External"/><Relationship Id="rId11" Type="http://schemas.openxmlformats.org/officeDocument/2006/relationships/hyperlink" Target="https://www.xing.com/profile/Luis_Pazos" TargetMode="External"/><Relationship Id="rId5" Type="http://schemas.openxmlformats.org/officeDocument/2006/relationships/hyperlink" Target="https://www.facebook.com/groups/einkommensinvestoren" TargetMode="External"/><Relationship Id="rId10" Type="http://schemas.openxmlformats.org/officeDocument/2006/relationships/hyperlink" Target="https://www.linkedin.com/in/luis-pazos" TargetMode="External"/><Relationship Id="rId4" Type="http://schemas.openxmlformats.org/officeDocument/2006/relationships/hyperlink" Target="https://www.facebook.com/nurbaresistwahres" TargetMode="External"/><Relationship Id="rId9" Type="http://schemas.openxmlformats.org/officeDocument/2006/relationships/hyperlink" Target="https://nurbaresistwahres.de/youtube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baresistwahres" TargetMode="External"/><Relationship Id="rId13" Type="http://schemas.openxmlformats.org/officeDocument/2006/relationships/hyperlink" Target="mailto:pazos@nurbaresistwahres.de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nurbaresistwahres.de/leistungen" TargetMode="External"/><Relationship Id="rId7" Type="http://schemas.openxmlformats.org/officeDocument/2006/relationships/hyperlink" Target="https://twitter.com/baresistwahres" TargetMode="External"/><Relationship Id="rId12" Type="http://schemas.openxmlformats.org/officeDocument/2006/relationships/hyperlink" Target="https://www.amazon.de/-/e/B078G5R8F5" TargetMode="External"/><Relationship Id="rId17" Type="http://schemas.openxmlformats.org/officeDocument/2006/relationships/hyperlink" Target="mailto:pazos@nurbaresistwahres.de" TargetMode="External"/><Relationship Id="rId2" Type="http://schemas.openxmlformats.org/officeDocument/2006/relationships/hyperlink" Target="https://nurbaresistwahres.de/buecher" TargetMode="External"/><Relationship Id="rId16" Type="http://schemas.openxmlformats.org/officeDocument/2006/relationships/hyperlink" Target="https://www.amazon.de/-/e/B078G5R8F5" TargetMode="External"/><Relationship Id="rId1" Type="http://schemas.openxmlformats.org/officeDocument/2006/relationships/hyperlink" Target="https://nurbaresistwahres.de/" TargetMode="External"/><Relationship Id="rId6" Type="http://schemas.openxmlformats.org/officeDocument/2006/relationships/hyperlink" Target="https://www.instagram.com/baresistwahres" TargetMode="External"/><Relationship Id="rId11" Type="http://schemas.openxmlformats.org/officeDocument/2006/relationships/hyperlink" Target="https://www.xing.com/profile/Luis_Pazos" TargetMode="External"/><Relationship Id="rId5" Type="http://schemas.openxmlformats.org/officeDocument/2006/relationships/hyperlink" Target="https://www.facebook.com/groups/einkommensinvestoren" TargetMode="External"/><Relationship Id="rId15" Type="http://schemas.openxmlformats.org/officeDocument/2006/relationships/hyperlink" Target="https://www.xing.com/profile/Luis_Pazos" TargetMode="External"/><Relationship Id="rId10" Type="http://schemas.openxmlformats.org/officeDocument/2006/relationships/hyperlink" Target="https://www.linkedin.com/in/luis-pazos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facebook.com/nurbaresistwahres" TargetMode="External"/><Relationship Id="rId9" Type="http://schemas.openxmlformats.org/officeDocument/2006/relationships/hyperlink" Target="https://nurbaresistwahres.de/youtube" TargetMode="External"/><Relationship Id="rId14" Type="http://schemas.openxmlformats.org/officeDocument/2006/relationships/hyperlink" Target="https://www.linkedin.com/in/luis-pazo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baresistwahres" TargetMode="External"/><Relationship Id="rId13" Type="http://schemas.openxmlformats.org/officeDocument/2006/relationships/hyperlink" Target="mailto:pazos@nurbaresistwahres.de" TargetMode="External"/><Relationship Id="rId3" Type="http://schemas.openxmlformats.org/officeDocument/2006/relationships/hyperlink" Target="https://nurbaresistwahres.de/leistungen" TargetMode="External"/><Relationship Id="rId7" Type="http://schemas.openxmlformats.org/officeDocument/2006/relationships/hyperlink" Target="https://twitter.com/baresistwahres" TargetMode="External"/><Relationship Id="rId12" Type="http://schemas.openxmlformats.org/officeDocument/2006/relationships/hyperlink" Target="https://www.amazon.de/-/e/B078G5R8F5" TargetMode="External"/><Relationship Id="rId2" Type="http://schemas.openxmlformats.org/officeDocument/2006/relationships/hyperlink" Target="https://nurbaresistwahres.de/buecher" TargetMode="External"/><Relationship Id="rId1" Type="http://schemas.openxmlformats.org/officeDocument/2006/relationships/hyperlink" Target="https://nurbaresistwahres.de/" TargetMode="External"/><Relationship Id="rId6" Type="http://schemas.openxmlformats.org/officeDocument/2006/relationships/hyperlink" Target="https://www.instagram.com/baresistwahres" TargetMode="External"/><Relationship Id="rId11" Type="http://schemas.openxmlformats.org/officeDocument/2006/relationships/hyperlink" Target="https://www.xing.com/profile/Luis_Pazos" TargetMode="External"/><Relationship Id="rId5" Type="http://schemas.openxmlformats.org/officeDocument/2006/relationships/hyperlink" Target="https://www.facebook.com/groups/einkommensinvestoren" TargetMode="External"/><Relationship Id="rId10" Type="http://schemas.openxmlformats.org/officeDocument/2006/relationships/hyperlink" Target="https://www.linkedin.com/in/luis-pazos" TargetMode="External"/><Relationship Id="rId4" Type="http://schemas.openxmlformats.org/officeDocument/2006/relationships/hyperlink" Target="https://www.facebook.com/nurbaresistwahres" TargetMode="External"/><Relationship Id="rId9" Type="http://schemas.openxmlformats.org/officeDocument/2006/relationships/hyperlink" Target="https://nurbaresistwahres.de/youtube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45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ColWidth="11.42578125" defaultRowHeight="12.95" customHeight="1" x14ac:dyDescent="0.2"/>
  <cols>
    <col min="1" max="1" width="10.7109375" style="1" customWidth="1"/>
    <col min="2" max="2" width="55.7109375" style="1" customWidth="1"/>
    <col min="3" max="4" width="10.7109375" style="1" customWidth="1"/>
    <col min="5" max="5" width="8.7109375" style="1" customWidth="1"/>
    <col min="6" max="6" width="7.7109375" style="1" customWidth="1"/>
    <col min="7" max="7" width="13.7109375" style="1" customWidth="1"/>
    <col min="8" max="8" width="12.7109375" style="1" customWidth="1"/>
    <col min="9" max="9" width="13.7109375" style="1" customWidth="1"/>
    <col min="10" max="10" width="12.7109375" style="1" customWidth="1"/>
    <col min="11" max="11" width="9.7109375" style="1" customWidth="1"/>
    <col min="12" max="12" width="15.7109375" style="1" customWidth="1"/>
    <col min="13" max="13" width="8.7109375" style="1" customWidth="1"/>
    <col min="14" max="14" width="7.7109375" style="1" customWidth="1"/>
    <col min="15" max="15" width="15.7109375" style="1" customWidth="1"/>
    <col min="16" max="17" width="8.7109375" style="1" customWidth="1"/>
    <col min="18" max="18" width="13.7109375" style="1" customWidth="1"/>
    <col min="19" max="19" width="18.7109375" style="1" customWidth="1"/>
    <col min="20" max="20" width="15.7109375" style="1" customWidth="1"/>
    <col min="21" max="21" width="12.7109375" style="1" customWidth="1"/>
    <col min="22" max="22" width="14.7109375" style="1" customWidth="1"/>
    <col min="23" max="23" width="22.7109375" style="1" customWidth="1"/>
    <col min="24" max="24" width="12.7109375" style="1" customWidth="1"/>
    <col min="25" max="25" width="14.7109375" style="1" customWidth="1"/>
    <col min="26" max="16384" width="11.42578125" style="1"/>
  </cols>
  <sheetData>
    <row r="1" spans="1:28" ht="12.95" customHeight="1" x14ac:dyDescent="0.2">
      <c r="Z1" s="2"/>
      <c r="AA1" s="2"/>
      <c r="AB1" s="2"/>
    </row>
    <row r="2" spans="1:28" ht="18" customHeight="1" x14ac:dyDescent="0.25">
      <c r="A2" s="139" t="s">
        <v>94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2"/>
      <c r="AA2" s="2"/>
      <c r="AB2" s="2"/>
    </row>
    <row r="3" spans="1:28" ht="12.95" customHeight="1" x14ac:dyDescent="0.2">
      <c r="T3" s="4"/>
      <c r="U3" s="4"/>
      <c r="V3" s="4"/>
      <c r="W3" s="4"/>
      <c r="X3" s="4"/>
      <c r="Y3" s="4"/>
      <c r="Z3" s="2"/>
      <c r="AA3" s="2"/>
      <c r="AB3" s="2"/>
    </row>
    <row r="4" spans="1:28" ht="12.95" customHeight="1" x14ac:dyDescent="0.2">
      <c r="A4" s="28" t="s">
        <v>8</v>
      </c>
      <c r="B4" s="14" t="s">
        <v>9</v>
      </c>
      <c r="C4" s="14" t="s">
        <v>10</v>
      </c>
      <c r="D4" s="14" t="s">
        <v>51</v>
      </c>
      <c r="E4" s="5" t="s">
        <v>107</v>
      </c>
      <c r="F4" s="5" t="s">
        <v>1</v>
      </c>
      <c r="G4" s="14" t="s">
        <v>11</v>
      </c>
      <c r="H4" s="14" t="s">
        <v>12</v>
      </c>
      <c r="I4" s="14" t="s">
        <v>13</v>
      </c>
      <c r="J4" s="14" t="s">
        <v>12</v>
      </c>
      <c r="K4" s="14" t="s">
        <v>0</v>
      </c>
      <c r="L4" s="14" t="s">
        <v>14</v>
      </c>
      <c r="M4" s="14" t="s">
        <v>6</v>
      </c>
      <c r="N4" s="14" t="s">
        <v>15</v>
      </c>
      <c r="O4" s="14" t="s">
        <v>16</v>
      </c>
      <c r="P4" s="14" t="s">
        <v>17</v>
      </c>
      <c r="Q4" s="14" t="s">
        <v>0</v>
      </c>
      <c r="R4" s="14" t="s">
        <v>18</v>
      </c>
      <c r="S4" s="14" t="s">
        <v>19</v>
      </c>
      <c r="T4" s="12" t="s">
        <v>55</v>
      </c>
      <c r="U4" s="12" t="s">
        <v>56</v>
      </c>
      <c r="V4" s="12" t="s">
        <v>59</v>
      </c>
      <c r="W4" s="12" t="s">
        <v>20</v>
      </c>
      <c r="X4" s="12" t="s">
        <v>119</v>
      </c>
      <c r="Y4" s="13" t="s">
        <v>2</v>
      </c>
      <c r="Z4" s="2"/>
      <c r="AA4" s="2"/>
      <c r="AB4" s="2"/>
    </row>
    <row r="5" spans="1:28" ht="12.95" customHeight="1" x14ac:dyDescent="0.2">
      <c r="A5" s="95">
        <v>1</v>
      </c>
      <c r="B5" s="96" t="s">
        <v>62</v>
      </c>
      <c r="C5" s="96" t="s">
        <v>150</v>
      </c>
      <c r="D5" s="96" t="s">
        <v>95</v>
      </c>
      <c r="E5" s="56" t="s">
        <v>108</v>
      </c>
      <c r="F5" s="52">
        <v>5.0612259999999996</v>
      </c>
      <c r="G5" s="97">
        <v>175.78</v>
      </c>
      <c r="H5" s="98">
        <v>1</v>
      </c>
      <c r="I5" s="97">
        <v>345.28</v>
      </c>
      <c r="J5" s="97">
        <v>1</v>
      </c>
      <c r="K5" s="99">
        <f t="shared" ref="K5:K22" si="0">IF(F5=0,0,F5*I5/J5)</f>
        <v>1747.5401132799998</v>
      </c>
      <c r="L5" s="100">
        <f t="shared" ref="L5:L16" si="1">IF(H5=0,0,K5-(F5*G5/H5))</f>
        <v>857.87780699999985</v>
      </c>
      <c r="M5" s="101">
        <f t="shared" ref="M5:M16" si="2">IF((K5-L5)=0,0,L5/(K5-L5))</f>
        <v>0.96427352372283526</v>
      </c>
      <c r="N5" s="102">
        <f t="shared" ref="N5:N24" si="3">IF(K$25=0,0,K5/K$25)</f>
        <v>5.9972548586628774E-2</v>
      </c>
      <c r="O5" s="103">
        <v>14.79</v>
      </c>
      <c r="P5" s="104" t="s">
        <v>106</v>
      </c>
      <c r="Q5" s="105">
        <f t="shared" ref="Q5" si="4">IF(J5=0,0,F5*O5/J5)</f>
        <v>74.855532539999984</v>
      </c>
      <c r="R5" s="106">
        <v>0.26</v>
      </c>
      <c r="S5" s="101">
        <f t="shared" ref="S5:S23" si="5">IF(I5=0,0,O5/I5)</f>
        <v>4.2834800741427245E-2</v>
      </c>
      <c r="T5" s="107" t="s">
        <v>139</v>
      </c>
      <c r="U5" s="108" t="s">
        <v>57</v>
      </c>
      <c r="V5" s="108" t="s">
        <v>73</v>
      </c>
      <c r="W5" s="109" t="s">
        <v>74</v>
      </c>
      <c r="X5" s="109" t="s">
        <v>120</v>
      </c>
      <c r="Y5" s="110" t="s">
        <v>75</v>
      </c>
      <c r="Z5" s="2"/>
      <c r="AA5" s="2"/>
      <c r="AB5" s="2"/>
    </row>
    <row r="6" spans="1:28" ht="12.95" customHeight="1" x14ac:dyDescent="0.2">
      <c r="A6" s="24">
        <v>2</v>
      </c>
      <c r="B6" s="111" t="s">
        <v>63</v>
      </c>
      <c r="C6" s="111" t="s">
        <v>151</v>
      </c>
      <c r="D6" s="111" t="s">
        <v>21</v>
      </c>
      <c r="E6" s="57" t="s">
        <v>109</v>
      </c>
      <c r="F6" s="53">
        <v>46.17</v>
      </c>
      <c r="G6" s="112">
        <v>31.2425</v>
      </c>
      <c r="H6" s="9">
        <v>0.84</v>
      </c>
      <c r="I6" s="8">
        <v>34.42</v>
      </c>
      <c r="J6" s="112">
        <v>0.86</v>
      </c>
      <c r="K6" s="11">
        <f t="shared" si="0"/>
        <v>1847.8737209302328</v>
      </c>
      <c r="L6" s="8">
        <f t="shared" si="1"/>
        <v>130.65202450166112</v>
      </c>
      <c r="M6" s="34">
        <f t="shared" si="2"/>
        <v>7.6083376289379195E-2</v>
      </c>
      <c r="N6" s="35">
        <f t="shared" si="3"/>
        <v>6.3415824145197447E-2</v>
      </c>
      <c r="O6" s="36">
        <v>2.31</v>
      </c>
      <c r="P6" s="113" t="s">
        <v>4</v>
      </c>
      <c r="Q6" s="114">
        <f>IF(J6=0,0,F6*O6/J6)</f>
        <v>124.01476744186049</v>
      </c>
      <c r="R6" s="115">
        <v>0</v>
      </c>
      <c r="S6" s="34">
        <f>IF(I6=0,0,O6/I6)</f>
        <v>6.7112144102266125E-2</v>
      </c>
      <c r="T6" s="37" t="s">
        <v>139</v>
      </c>
      <c r="U6" s="116" t="s">
        <v>57</v>
      </c>
      <c r="V6" s="116" t="s">
        <v>76</v>
      </c>
      <c r="W6" s="38" t="s">
        <v>77</v>
      </c>
      <c r="X6" s="38" t="s">
        <v>120</v>
      </c>
      <c r="Y6" s="39" t="s">
        <v>75</v>
      </c>
      <c r="Z6" s="2"/>
      <c r="AA6" s="2"/>
      <c r="AB6" s="2"/>
    </row>
    <row r="7" spans="1:28" ht="12.95" customHeight="1" x14ac:dyDescent="0.2">
      <c r="A7" s="24">
        <v>3</v>
      </c>
      <c r="B7" s="111" t="s">
        <v>143</v>
      </c>
      <c r="C7" s="111" t="s">
        <v>22</v>
      </c>
      <c r="D7" s="111" t="s">
        <v>144</v>
      </c>
      <c r="E7" s="58" t="s">
        <v>110</v>
      </c>
      <c r="F7" s="54">
        <v>11.12501</v>
      </c>
      <c r="G7" s="117">
        <v>157.30319</v>
      </c>
      <c r="H7" s="7">
        <v>1.04</v>
      </c>
      <c r="I7" s="117">
        <v>143.19</v>
      </c>
      <c r="J7" s="117">
        <v>1.18</v>
      </c>
      <c r="K7" s="10">
        <f t="shared" ref="K7" si="6">IF(F7=0,0,F7*I7/J7)</f>
        <v>1349.9916795762713</v>
      </c>
      <c r="L7" s="6">
        <f t="shared" ref="L7" si="7">IF(H7=0,0,K7-(F7*G7/H7))</f>
        <v>-332.70020675247861</v>
      </c>
      <c r="M7" s="29">
        <f t="shared" ref="M7" si="8">IF((K7-L7)=0,0,L7/(K7-L7))</f>
        <v>-0.19771902952379156</v>
      </c>
      <c r="N7" s="30">
        <f t="shared" si="3"/>
        <v>4.6329375205569484E-2</v>
      </c>
      <c r="O7" s="31">
        <f>6.84</f>
        <v>6.84</v>
      </c>
      <c r="P7" s="118" t="s">
        <v>4</v>
      </c>
      <c r="Q7" s="119">
        <f>IF(J7=0,0,F7*O7/J7)</f>
        <v>64.487346101694925</v>
      </c>
      <c r="R7" s="120">
        <v>0.15</v>
      </c>
      <c r="S7" s="29">
        <f>IF(I7=0,0,O7/I7)</f>
        <v>4.7768698931489627E-2</v>
      </c>
      <c r="T7" s="32" t="s">
        <v>139</v>
      </c>
      <c r="U7" s="121" t="s">
        <v>57</v>
      </c>
      <c r="V7" s="121" t="s">
        <v>146</v>
      </c>
      <c r="W7" s="33" t="s">
        <v>145</v>
      </c>
      <c r="X7" s="33" t="s">
        <v>120</v>
      </c>
      <c r="Y7" s="40" t="s">
        <v>75</v>
      </c>
      <c r="Z7" s="2"/>
      <c r="AA7" s="2"/>
      <c r="AB7" s="2"/>
    </row>
    <row r="8" spans="1:28" ht="12.95" customHeight="1" x14ac:dyDescent="0.2">
      <c r="A8" s="24">
        <v>4</v>
      </c>
      <c r="B8" s="111" t="s">
        <v>93</v>
      </c>
      <c r="C8" s="111" t="s">
        <v>22</v>
      </c>
      <c r="D8" s="111" t="s">
        <v>96</v>
      </c>
      <c r="E8" s="74" t="s">
        <v>110</v>
      </c>
      <c r="F8" s="53">
        <v>32.270000000000003</v>
      </c>
      <c r="G8" s="112">
        <v>41.828800000000001</v>
      </c>
      <c r="H8" s="9">
        <v>1.03</v>
      </c>
      <c r="I8" s="112">
        <v>45.32</v>
      </c>
      <c r="J8" s="112">
        <f>J7</f>
        <v>1.18</v>
      </c>
      <c r="K8" s="11">
        <f t="shared" si="0"/>
        <v>1239.3867796610173</v>
      </c>
      <c r="L8" s="8">
        <f t="shared" si="1"/>
        <v>-71.113585387526655</v>
      </c>
      <c r="M8" s="34">
        <f t="shared" si="2"/>
        <v>-5.4264452940379335E-2</v>
      </c>
      <c r="N8" s="35">
        <f t="shared" si="3"/>
        <v>4.2533606694346783E-2</v>
      </c>
      <c r="O8" s="36">
        <f>3.55/1.37</f>
        <v>2.5912408759124084</v>
      </c>
      <c r="P8" s="113" t="s">
        <v>4</v>
      </c>
      <c r="Q8" s="114">
        <f t="shared" ref="Q8:Q24" si="9">IF(J8=0,0,F8*O8/J8)</f>
        <v>70.863850055672401</v>
      </c>
      <c r="R8" s="115">
        <v>0.25</v>
      </c>
      <c r="S8" s="34">
        <f t="shared" si="5"/>
        <v>5.7176541833901334E-2</v>
      </c>
      <c r="T8" s="37" t="s">
        <v>139</v>
      </c>
      <c r="U8" s="116" t="s">
        <v>58</v>
      </c>
      <c r="V8" s="116" t="s">
        <v>78</v>
      </c>
      <c r="W8" s="38" t="s">
        <v>79</v>
      </c>
      <c r="X8" s="38" t="s">
        <v>120</v>
      </c>
      <c r="Y8" s="39" t="s">
        <v>80</v>
      </c>
      <c r="Z8" s="2"/>
      <c r="AA8" s="2"/>
      <c r="AB8" s="2"/>
    </row>
    <row r="9" spans="1:28" ht="12.95" customHeight="1" x14ac:dyDescent="0.2">
      <c r="A9" s="24">
        <v>5</v>
      </c>
      <c r="B9" s="111" t="s">
        <v>123</v>
      </c>
      <c r="C9" s="111" t="s">
        <v>22</v>
      </c>
      <c r="D9" s="111" t="s">
        <v>133</v>
      </c>
      <c r="E9" s="58" t="s">
        <v>110</v>
      </c>
      <c r="F9" s="54">
        <v>33.987839999999998</v>
      </c>
      <c r="G9" s="117">
        <v>43.07</v>
      </c>
      <c r="H9" s="7">
        <v>1.0900000000000001</v>
      </c>
      <c r="I9" s="117">
        <v>41.58</v>
      </c>
      <c r="J9" s="117">
        <f>J7</f>
        <v>1.18</v>
      </c>
      <c r="K9" s="10">
        <f t="shared" si="0"/>
        <v>1197.6393111864406</v>
      </c>
      <c r="L9" s="6">
        <f t="shared" si="1"/>
        <v>-145.34809138236665</v>
      </c>
      <c r="M9" s="29">
        <f t="shared" si="2"/>
        <v>-0.10822744212220547</v>
      </c>
      <c r="N9" s="30">
        <f t="shared" si="3"/>
        <v>4.1100905915443887E-2</v>
      </c>
      <c r="O9" s="31">
        <v>2.29</v>
      </c>
      <c r="P9" s="118" t="s">
        <v>4</v>
      </c>
      <c r="Q9" s="119">
        <f t="shared" si="9"/>
        <v>65.95945220338983</v>
      </c>
      <c r="R9" s="120">
        <v>0.25</v>
      </c>
      <c r="S9" s="29">
        <f t="shared" si="5"/>
        <v>5.5074555074555075E-2</v>
      </c>
      <c r="T9" s="32" t="s">
        <v>139</v>
      </c>
      <c r="U9" s="121" t="s">
        <v>57</v>
      </c>
      <c r="V9" s="121" t="s">
        <v>78</v>
      </c>
      <c r="W9" s="33" t="s">
        <v>90</v>
      </c>
      <c r="X9" s="33" t="s">
        <v>120</v>
      </c>
      <c r="Y9" s="40" t="s">
        <v>80</v>
      </c>
      <c r="Z9" s="2"/>
      <c r="AA9" s="2"/>
      <c r="AB9" s="2"/>
    </row>
    <row r="10" spans="1:28" ht="12.95" customHeight="1" x14ac:dyDescent="0.2">
      <c r="A10" s="24">
        <v>6</v>
      </c>
      <c r="B10" s="111" t="s">
        <v>64</v>
      </c>
      <c r="C10" s="111" t="s">
        <v>151</v>
      </c>
      <c r="D10" s="111" t="s">
        <v>98</v>
      </c>
      <c r="E10" s="74" t="s">
        <v>109</v>
      </c>
      <c r="F10" s="53">
        <v>89.64</v>
      </c>
      <c r="G10" s="112">
        <v>16.098600000000001</v>
      </c>
      <c r="H10" s="9">
        <v>0.88</v>
      </c>
      <c r="I10" s="112">
        <v>13.87</v>
      </c>
      <c r="J10" s="112">
        <f>J6</f>
        <v>0.86</v>
      </c>
      <c r="K10" s="11">
        <f t="shared" si="0"/>
        <v>1445.7055813953486</v>
      </c>
      <c r="L10" s="8">
        <f t="shared" si="1"/>
        <v>-194.15635496828781</v>
      </c>
      <c r="M10" s="34">
        <f t="shared" si="2"/>
        <v>-0.11839798867386724</v>
      </c>
      <c r="N10" s="35">
        <f t="shared" si="3"/>
        <v>4.9614110464943018E-2</v>
      </c>
      <c r="O10" s="36">
        <f>0.2359+0.1436+0.1625+0.1375</f>
        <v>0.67949999999999999</v>
      </c>
      <c r="P10" s="113" t="s">
        <v>4</v>
      </c>
      <c r="Q10" s="114">
        <f t="shared" si="9"/>
        <v>70.826023255813951</v>
      </c>
      <c r="R10" s="115">
        <v>0</v>
      </c>
      <c r="S10" s="34">
        <f t="shared" si="5"/>
        <v>4.8990627253064169E-2</v>
      </c>
      <c r="T10" s="37" t="s">
        <v>139</v>
      </c>
      <c r="U10" s="116" t="s">
        <v>57</v>
      </c>
      <c r="V10" s="116" t="s">
        <v>81</v>
      </c>
      <c r="W10" s="38" t="s">
        <v>82</v>
      </c>
      <c r="X10" s="38" t="s">
        <v>120</v>
      </c>
      <c r="Y10" s="39" t="s">
        <v>75</v>
      </c>
      <c r="Z10" s="2"/>
      <c r="AA10" s="2"/>
      <c r="AB10" s="2"/>
    </row>
    <row r="11" spans="1:28" ht="12.95" customHeight="1" x14ac:dyDescent="0.2">
      <c r="A11" s="24">
        <v>7</v>
      </c>
      <c r="B11" s="111" t="s">
        <v>125</v>
      </c>
      <c r="C11" s="111" t="s">
        <v>22</v>
      </c>
      <c r="D11" s="111" t="s">
        <v>134</v>
      </c>
      <c r="E11" s="58" t="s">
        <v>110</v>
      </c>
      <c r="F11" s="54">
        <v>74.77</v>
      </c>
      <c r="G11" s="117">
        <v>14.978199999999999</v>
      </c>
      <c r="H11" s="7">
        <v>1.0900000000000001</v>
      </c>
      <c r="I11" s="117">
        <v>18.28</v>
      </c>
      <c r="J11" s="117">
        <f>J7</f>
        <v>1.18</v>
      </c>
      <c r="K11" s="10">
        <f t="shared" si="0"/>
        <v>1158.3013559322035</v>
      </c>
      <c r="L11" s="6">
        <f t="shared" si="1"/>
        <v>130.85180180376346</v>
      </c>
      <c r="M11" s="29">
        <f t="shared" si="2"/>
        <v>0.12735593808764831</v>
      </c>
      <c r="N11" s="30">
        <f t="shared" si="3"/>
        <v>3.9750895455108688E-2</v>
      </c>
      <c r="O11" s="31">
        <v>1.87</v>
      </c>
      <c r="P11" s="118" t="s">
        <v>4</v>
      </c>
      <c r="Q11" s="119">
        <f t="shared" si="9"/>
        <v>118.4914406779661</v>
      </c>
      <c r="R11" s="120">
        <v>0.15</v>
      </c>
      <c r="S11" s="29">
        <f t="shared" si="5"/>
        <v>0.10229759299781181</v>
      </c>
      <c r="T11" s="32" t="s">
        <v>126</v>
      </c>
      <c r="U11" s="121" t="s">
        <v>127</v>
      </c>
      <c r="V11" s="121" t="s">
        <v>128</v>
      </c>
      <c r="W11" s="33" t="s">
        <v>130</v>
      </c>
      <c r="X11" s="33" t="s">
        <v>131</v>
      </c>
      <c r="Y11" s="40" t="s">
        <v>5</v>
      </c>
      <c r="Z11" s="2"/>
      <c r="AA11" s="2"/>
      <c r="AB11" s="2"/>
    </row>
    <row r="12" spans="1:28" ht="12.95" customHeight="1" x14ac:dyDescent="0.2">
      <c r="A12" s="24">
        <v>8</v>
      </c>
      <c r="B12" s="111" t="s">
        <v>124</v>
      </c>
      <c r="C12" s="111" t="s">
        <v>151</v>
      </c>
      <c r="D12" s="111" t="s">
        <v>135</v>
      </c>
      <c r="E12" s="74" t="s">
        <v>109</v>
      </c>
      <c r="F12" s="53">
        <v>529.44838200000004</v>
      </c>
      <c r="G12" s="112">
        <v>2.286</v>
      </c>
      <c r="H12" s="9">
        <v>0.85</v>
      </c>
      <c r="I12" s="112">
        <v>2.5499999999999998</v>
      </c>
      <c r="J12" s="112">
        <f>J10</f>
        <v>0.86</v>
      </c>
      <c r="K12" s="11">
        <f t="shared" si="0"/>
        <v>1569.8760163953486</v>
      </c>
      <c r="L12" s="8">
        <f t="shared" si="1"/>
        <v>145.97130904005439</v>
      </c>
      <c r="M12" s="34">
        <f t="shared" si="2"/>
        <v>0.10251480192882842</v>
      </c>
      <c r="N12" s="35">
        <f t="shared" si="3"/>
        <v>5.3875424634197325E-2</v>
      </c>
      <c r="O12" s="36">
        <v>0.21</v>
      </c>
      <c r="P12" s="113" t="s">
        <v>3</v>
      </c>
      <c r="Q12" s="114">
        <f t="shared" si="9"/>
        <v>129.28390723255816</v>
      </c>
      <c r="R12" s="115">
        <v>0</v>
      </c>
      <c r="S12" s="34">
        <f t="shared" si="5"/>
        <v>8.2352941176470587E-2</v>
      </c>
      <c r="T12" s="37" t="s">
        <v>139</v>
      </c>
      <c r="U12" s="116" t="s">
        <v>57</v>
      </c>
      <c r="V12" s="116" t="s">
        <v>73</v>
      </c>
      <c r="W12" s="38" t="s">
        <v>74</v>
      </c>
      <c r="X12" s="38" t="s">
        <v>120</v>
      </c>
      <c r="Y12" s="39" t="s">
        <v>75</v>
      </c>
      <c r="Z12" s="2"/>
      <c r="AA12" s="2"/>
      <c r="AB12" s="2"/>
    </row>
    <row r="13" spans="1:28" ht="12.95" customHeight="1" x14ac:dyDescent="0.2">
      <c r="A13" s="24">
        <v>9</v>
      </c>
      <c r="B13" s="111" t="s">
        <v>140</v>
      </c>
      <c r="C13" s="111" t="s">
        <v>22</v>
      </c>
      <c r="D13" s="111" t="s">
        <v>141</v>
      </c>
      <c r="E13" s="58" t="s">
        <v>110</v>
      </c>
      <c r="F13" s="54">
        <v>10.68</v>
      </c>
      <c r="G13" s="117">
        <v>144.15</v>
      </c>
      <c r="H13" s="7">
        <v>1.07</v>
      </c>
      <c r="I13" s="117">
        <v>148.01</v>
      </c>
      <c r="J13" s="117">
        <f>J7</f>
        <v>1.18</v>
      </c>
      <c r="K13" s="10">
        <f t="shared" ref="K13" si="10">IF(F13=0,0,F13*I13/J13)</f>
        <v>1339.6159322033898</v>
      </c>
      <c r="L13" s="6">
        <f t="shared" ref="L13" si="11">IF(H13=0,0,K13-(F13*G13/H13))</f>
        <v>-99.189675273245484</v>
      </c>
      <c r="M13" s="29">
        <f t="shared" ref="M13" si="12">IF((K13-L13)=0,0,L13/(K13-L13))</f>
        <v>-6.893889956906929E-2</v>
      </c>
      <c r="N13" s="30">
        <f t="shared" si="3"/>
        <v>4.5973297534611317E-2</v>
      </c>
      <c r="O13" s="31">
        <f>1.515*4</f>
        <v>6.06</v>
      </c>
      <c r="P13" s="118" t="s">
        <v>4</v>
      </c>
      <c r="Q13" s="119">
        <f t="shared" si="9"/>
        <v>54.848135593220341</v>
      </c>
      <c r="R13" s="120">
        <v>0.15</v>
      </c>
      <c r="S13" s="29">
        <f t="shared" si="5"/>
        <v>4.0943179514897642E-2</v>
      </c>
      <c r="T13" s="32" t="s">
        <v>7</v>
      </c>
      <c r="U13" s="121" t="s">
        <v>58</v>
      </c>
      <c r="V13" s="121" t="s">
        <v>129</v>
      </c>
      <c r="W13" s="33" t="s">
        <v>142</v>
      </c>
      <c r="X13" s="33" t="s">
        <v>121</v>
      </c>
      <c r="Y13" s="40" t="s">
        <v>5</v>
      </c>
      <c r="Z13" s="2"/>
      <c r="AA13" s="2"/>
      <c r="AB13" s="2"/>
    </row>
    <row r="14" spans="1:28" ht="12.95" customHeight="1" x14ac:dyDescent="0.2">
      <c r="A14" s="24">
        <v>10</v>
      </c>
      <c r="B14" s="111" t="s">
        <v>65</v>
      </c>
      <c r="C14" s="111" t="s">
        <v>150</v>
      </c>
      <c r="D14" s="111" t="s">
        <v>100</v>
      </c>
      <c r="E14" s="74" t="s">
        <v>108</v>
      </c>
      <c r="F14" s="53">
        <v>2.9621849999999998</v>
      </c>
      <c r="G14" s="112">
        <v>224.2</v>
      </c>
      <c r="H14" s="9">
        <v>1</v>
      </c>
      <c r="I14" s="112">
        <v>551.37</v>
      </c>
      <c r="J14" s="112">
        <f>J5</f>
        <v>1</v>
      </c>
      <c r="K14" s="11">
        <f t="shared" si="0"/>
        <v>1633.25994345</v>
      </c>
      <c r="L14" s="8">
        <f t="shared" si="1"/>
        <v>969.13806645000011</v>
      </c>
      <c r="M14" s="34">
        <f t="shared" si="2"/>
        <v>1.4592774308652992</v>
      </c>
      <c r="N14" s="35">
        <f t="shared" si="3"/>
        <v>5.6050651180363217E-2</v>
      </c>
      <c r="O14" s="36">
        <v>16.12</v>
      </c>
      <c r="P14" s="113" t="s">
        <v>106</v>
      </c>
      <c r="Q14" s="114">
        <f t="shared" si="9"/>
        <v>47.750422200000003</v>
      </c>
      <c r="R14" s="115">
        <v>0.26</v>
      </c>
      <c r="S14" s="34">
        <f t="shared" si="5"/>
        <v>2.923626602825689E-2</v>
      </c>
      <c r="T14" s="37" t="s">
        <v>139</v>
      </c>
      <c r="U14" s="116" t="s">
        <v>57</v>
      </c>
      <c r="V14" s="116" t="s">
        <v>73</v>
      </c>
      <c r="W14" s="38" t="s">
        <v>83</v>
      </c>
      <c r="X14" s="38" t="s">
        <v>120</v>
      </c>
      <c r="Y14" s="39" t="s">
        <v>75</v>
      </c>
      <c r="Z14" s="2"/>
      <c r="AA14" s="2"/>
      <c r="AB14" s="2"/>
    </row>
    <row r="15" spans="1:28" ht="12.95" customHeight="1" x14ac:dyDescent="0.2">
      <c r="A15" s="24">
        <v>11</v>
      </c>
      <c r="B15" s="111" t="s">
        <v>66</v>
      </c>
      <c r="C15" s="111" t="s">
        <v>151</v>
      </c>
      <c r="D15" s="111" t="s">
        <v>99</v>
      </c>
      <c r="E15" s="58" t="s">
        <v>109</v>
      </c>
      <c r="F15" s="54">
        <v>122.27</v>
      </c>
      <c r="G15" s="117">
        <v>9.5980000000000008</v>
      </c>
      <c r="H15" s="7">
        <v>0.86</v>
      </c>
      <c r="I15" s="117">
        <v>10.81</v>
      </c>
      <c r="J15" s="117">
        <f>J6</f>
        <v>0.86</v>
      </c>
      <c r="K15" s="10">
        <f t="shared" si="0"/>
        <v>1536.9054651162792</v>
      </c>
      <c r="L15" s="6">
        <f t="shared" si="1"/>
        <v>172.31539534883723</v>
      </c>
      <c r="M15" s="29">
        <f t="shared" si="2"/>
        <v>0.12627630756407585</v>
      </c>
      <c r="N15" s="30">
        <f t="shared" si="3"/>
        <v>5.2743932444984772E-2</v>
      </c>
      <c r="O15" s="31">
        <v>0.56999999999999995</v>
      </c>
      <c r="P15" s="118" t="s">
        <v>3</v>
      </c>
      <c r="Q15" s="119">
        <f t="shared" si="9"/>
        <v>81.039418604651146</v>
      </c>
      <c r="R15" s="120">
        <v>0</v>
      </c>
      <c r="S15" s="29">
        <f t="shared" si="5"/>
        <v>5.272895467160036E-2</v>
      </c>
      <c r="T15" s="32" t="s">
        <v>139</v>
      </c>
      <c r="U15" s="121" t="s">
        <v>58</v>
      </c>
      <c r="V15" s="121" t="s">
        <v>78</v>
      </c>
      <c r="W15" s="33" t="s">
        <v>84</v>
      </c>
      <c r="X15" s="33" t="s">
        <v>120</v>
      </c>
      <c r="Y15" s="40" t="s">
        <v>85</v>
      </c>
      <c r="Z15" s="2"/>
      <c r="AA15" s="2"/>
      <c r="AB15" s="2"/>
    </row>
    <row r="16" spans="1:28" ht="12.95" customHeight="1" x14ac:dyDescent="0.2">
      <c r="A16" s="24">
        <v>12</v>
      </c>
      <c r="B16" s="111" t="s">
        <v>136</v>
      </c>
      <c r="C16" s="111" t="s">
        <v>22</v>
      </c>
      <c r="D16" s="111" t="s">
        <v>132</v>
      </c>
      <c r="E16" s="74" t="s">
        <v>110</v>
      </c>
      <c r="F16" s="53">
        <v>32.99</v>
      </c>
      <c r="G16" s="112">
        <v>43.33</v>
      </c>
      <c r="H16" s="9">
        <v>1.0900000000000001</v>
      </c>
      <c r="I16" s="112">
        <v>43.18</v>
      </c>
      <c r="J16" s="112">
        <f>J7</f>
        <v>1.18</v>
      </c>
      <c r="K16" s="11">
        <f t="shared" si="0"/>
        <v>1207.2103389830509</v>
      </c>
      <c r="L16" s="8">
        <f t="shared" si="1"/>
        <v>-104.21782615456368</v>
      </c>
      <c r="M16" s="34">
        <f t="shared" si="2"/>
        <v>-7.9468955239060002E-2</v>
      </c>
      <c r="N16" s="35">
        <f t="shared" si="3"/>
        <v>4.1429367004945768E-2</v>
      </c>
      <c r="O16" s="36">
        <v>2.2799999999999998</v>
      </c>
      <c r="P16" s="113" t="s">
        <v>4</v>
      </c>
      <c r="Q16" s="114">
        <f t="shared" si="9"/>
        <v>63.74338983050847</v>
      </c>
      <c r="R16" s="115">
        <v>0.15</v>
      </c>
      <c r="S16" s="34">
        <f t="shared" si="5"/>
        <v>5.2802223251505326E-2</v>
      </c>
      <c r="T16" s="37" t="s">
        <v>7</v>
      </c>
      <c r="U16" s="116" t="s">
        <v>58</v>
      </c>
      <c r="V16" s="116" t="s">
        <v>129</v>
      </c>
      <c r="W16" s="38" t="s">
        <v>92</v>
      </c>
      <c r="X16" s="38" t="s">
        <v>121</v>
      </c>
      <c r="Y16" s="39" t="s">
        <v>5</v>
      </c>
      <c r="Z16" s="2"/>
      <c r="AA16" s="2"/>
      <c r="AB16" s="2"/>
    </row>
    <row r="17" spans="1:28" ht="12.95" customHeight="1" x14ac:dyDescent="0.2">
      <c r="A17" s="24">
        <v>13</v>
      </c>
      <c r="B17" s="111" t="s">
        <v>67</v>
      </c>
      <c r="C17" s="111" t="s">
        <v>22</v>
      </c>
      <c r="D17" s="111" t="s">
        <v>101</v>
      </c>
      <c r="E17" s="58" t="s">
        <v>110</v>
      </c>
      <c r="F17" s="54">
        <v>17.46</v>
      </c>
      <c r="G17" s="117">
        <v>74.459999999999994</v>
      </c>
      <c r="H17" s="7">
        <v>1.07</v>
      </c>
      <c r="I17" s="117">
        <v>74.459999999999994</v>
      </c>
      <c r="J17" s="117">
        <f>J7</f>
        <v>1.18</v>
      </c>
      <c r="K17" s="10">
        <f t="shared" si="0"/>
        <v>1101.7555932203391</v>
      </c>
      <c r="L17" s="6">
        <f t="shared" ref="L17:L22" si="13">IF(H17=0,0,K17-(F17*G17/H17))</f>
        <v>-113.26459369554868</v>
      </c>
      <c r="M17" s="29">
        <f t="shared" ref="M17:M22" si="14">IF((K17-L17)=0,0,L17/(K17-L17))</f>
        <v>-9.322033898305071E-2</v>
      </c>
      <c r="N17" s="30">
        <f t="shared" si="3"/>
        <v>3.7810342860158372E-2</v>
      </c>
      <c r="O17" s="31">
        <v>2.95</v>
      </c>
      <c r="P17" s="118" t="s">
        <v>4</v>
      </c>
      <c r="Q17" s="119">
        <f t="shared" si="9"/>
        <v>43.650000000000006</v>
      </c>
      <c r="R17" s="120">
        <v>0.15</v>
      </c>
      <c r="S17" s="29">
        <f t="shared" si="5"/>
        <v>3.9618587160891762E-2</v>
      </c>
      <c r="T17" s="32" t="s">
        <v>139</v>
      </c>
      <c r="U17" s="121" t="s">
        <v>57</v>
      </c>
      <c r="V17" s="121" t="s">
        <v>86</v>
      </c>
      <c r="W17" s="33" t="s">
        <v>87</v>
      </c>
      <c r="X17" s="33" t="s">
        <v>120</v>
      </c>
      <c r="Y17" s="40" t="s">
        <v>75</v>
      </c>
      <c r="Z17" s="2"/>
      <c r="AA17" s="2"/>
      <c r="AB17" s="2"/>
    </row>
    <row r="18" spans="1:28" ht="12.95" customHeight="1" x14ac:dyDescent="0.2">
      <c r="A18" s="24">
        <v>14</v>
      </c>
      <c r="B18" s="111" t="s">
        <v>68</v>
      </c>
      <c r="C18" s="111" t="s">
        <v>22</v>
      </c>
      <c r="D18" s="111" t="s">
        <v>102</v>
      </c>
      <c r="E18" s="74" t="s">
        <v>110</v>
      </c>
      <c r="F18" s="53">
        <v>21.05</v>
      </c>
      <c r="G18" s="112">
        <v>57</v>
      </c>
      <c r="H18" s="9">
        <v>1.02</v>
      </c>
      <c r="I18" s="112">
        <v>81.63</v>
      </c>
      <c r="J18" s="112">
        <f>J7</f>
        <v>1.18</v>
      </c>
      <c r="K18" s="11">
        <f>IF(F18=0,0,F18*I18/J18)</f>
        <v>1456.196186440678</v>
      </c>
      <c r="L18" s="8">
        <f>IF(H18=0,0,K18-(F18*G18/H18))</f>
        <v>279.87265702891318</v>
      </c>
      <c r="M18" s="34">
        <f>IF((K18-L18)=0,0,L18/(K18-L18))</f>
        <v>0.2379214986619089</v>
      </c>
      <c r="N18" s="35">
        <f t="shared" si="3"/>
        <v>4.9974129852196618E-2</v>
      </c>
      <c r="O18" s="36">
        <v>3.99</v>
      </c>
      <c r="P18" s="113" t="s">
        <v>4</v>
      </c>
      <c r="Q18" s="114">
        <f t="shared" si="9"/>
        <v>71.177542372881362</v>
      </c>
      <c r="R18" s="115">
        <v>0.15</v>
      </c>
      <c r="S18" s="34">
        <f t="shared" si="5"/>
        <v>4.8879088570378544E-2</v>
      </c>
      <c r="T18" s="37" t="s">
        <v>139</v>
      </c>
      <c r="U18" s="116" t="s">
        <v>58</v>
      </c>
      <c r="V18" s="116" t="s">
        <v>78</v>
      </c>
      <c r="W18" s="38" t="s">
        <v>79</v>
      </c>
      <c r="X18" s="38" t="s">
        <v>120</v>
      </c>
      <c r="Y18" s="39" t="s">
        <v>5</v>
      </c>
      <c r="Z18" s="2"/>
      <c r="AA18" s="2"/>
      <c r="AB18" s="2"/>
    </row>
    <row r="19" spans="1:28" ht="12.95" customHeight="1" x14ac:dyDescent="0.2">
      <c r="A19" s="24">
        <v>15</v>
      </c>
      <c r="B19" s="111" t="s">
        <v>147</v>
      </c>
      <c r="C19" s="111" t="s">
        <v>151</v>
      </c>
      <c r="D19" s="111" t="s">
        <v>153</v>
      </c>
      <c r="E19" s="58" t="s">
        <v>109</v>
      </c>
      <c r="F19" s="54">
        <v>524.33178999999996</v>
      </c>
      <c r="G19" s="117">
        <v>1.98</v>
      </c>
      <c r="H19" s="7">
        <v>0.84</v>
      </c>
      <c r="I19" s="117">
        <v>2.59</v>
      </c>
      <c r="J19" s="117">
        <f>J6</f>
        <v>0.86</v>
      </c>
      <c r="K19" s="10">
        <f>IF(F19=0,0,F19*I19/J19)</f>
        <v>1579.0922512790696</v>
      </c>
      <c r="L19" s="6">
        <f>IF(H19=0,0,K19-(F19*G19/H19))</f>
        <v>343.16731770764113</v>
      </c>
      <c r="M19" s="29">
        <f>IF((K19-L19)=0,0,L19/(K19-L19))</f>
        <v>0.27766032417195202</v>
      </c>
      <c r="N19" s="30">
        <f t="shared" si="3"/>
        <v>5.4191709845706613E-2</v>
      </c>
      <c r="O19" s="31">
        <v>0.13</v>
      </c>
      <c r="P19" s="118" t="s">
        <v>3</v>
      </c>
      <c r="Q19" s="119">
        <f t="shared" si="9"/>
        <v>79.259456627906971</v>
      </c>
      <c r="R19" s="120">
        <v>0</v>
      </c>
      <c r="S19" s="29">
        <f t="shared" si="5"/>
        <v>5.0193050193050197E-2</v>
      </c>
      <c r="T19" s="32" t="s">
        <v>139</v>
      </c>
      <c r="U19" s="121" t="s">
        <v>57</v>
      </c>
      <c r="V19" s="121" t="s">
        <v>154</v>
      </c>
      <c r="W19" s="33" t="s">
        <v>155</v>
      </c>
      <c r="X19" s="33" t="s">
        <v>120</v>
      </c>
      <c r="Y19" s="40" t="s">
        <v>85</v>
      </c>
      <c r="Z19" s="2"/>
      <c r="AA19" s="2"/>
      <c r="AB19" s="2"/>
    </row>
    <row r="20" spans="1:28" ht="12.95" customHeight="1" x14ac:dyDescent="0.2">
      <c r="A20" s="24">
        <v>16</v>
      </c>
      <c r="B20" s="111" t="s">
        <v>69</v>
      </c>
      <c r="C20" s="111" t="s">
        <v>151</v>
      </c>
      <c r="D20" s="111" t="s">
        <v>97</v>
      </c>
      <c r="E20" s="74" t="s">
        <v>109</v>
      </c>
      <c r="F20" s="53">
        <v>74.759479999999996</v>
      </c>
      <c r="G20" s="112">
        <v>18.487500000000001</v>
      </c>
      <c r="H20" s="9">
        <v>0.85</v>
      </c>
      <c r="I20" s="112">
        <v>17.47</v>
      </c>
      <c r="J20" s="112">
        <f>J6</f>
        <v>0.86</v>
      </c>
      <c r="K20" s="11">
        <f t="shared" si="0"/>
        <v>1518.6605995348837</v>
      </c>
      <c r="L20" s="8">
        <f t="shared" si="13"/>
        <v>-107.35809046511645</v>
      </c>
      <c r="M20" s="34">
        <f t="shared" si="14"/>
        <v>-6.6025126971398118E-2</v>
      </c>
      <c r="N20" s="35">
        <f t="shared" si="3"/>
        <v>5.2117800272554672E-2</v>
      </c>
      <c r="O20" s="36">
        <v>0.9</v>
      </c>
      <c r="P20" s="113" t="s">
        <v>3</v>
      </c>
      <c r="Q20" s="114">
        <f t="shared" si="9"/>
        <v>78.23666511627907</v>
      </c>
      <c r="R20" s="115">
        <v>0</v>
      </c>
      <c r="S20" s="34">
        <f t="shared" si="5"/>
        <v>5.1516886090440757E-2</v>
      </c>
      <c r="T20" s="37" t="s">
        <v>139</v>
      </c>
      <c r="U20" s="116" t="s">
        <v>57</v>
      </c>
      <c r="V20" s="116" t="s">
        <v>73</v>
      </c>
      <c r="W20" s="38" t="s">
        <v>88</v>
      </c>
      <c r="X20" s="38" t="s">
        <v>120</v>
      </c>
      <c r="Y20" s="39" t="s">
        <v>75</v>
      </c>
      <c r="Z20" s="2"/>
      <c r="AA20" s="2"/>
      <c r="AB20" s="2"/>
    </row>
    <row r="21" spans="1:28" ht="12.95" customHeight="1" x14ac:dyDescent="0.2">
      <c r="A21" s="24">
        <v>17</v>
      </c>
      <c r="B21" s="111" t="s">
        <v>70</v>
      </c>
      <c r="C21" s="111" t="s">
        <v>22</v>
      </c>
      <c r="D21" s="111" t="s">
        <v>104</v>
      </c>
      <c r="E21" s="58" t="s">
        <v>110</v>
      </c>
      <c r="F21" s="54">
        <v>18.399999999999999</v>
      </c>
      <c r="G21" s="117">
        <v>65.2</v>
      </c>
      <c r="H21" s="7">
        <v>1</v>
      </c>
      <c r="I21" s="117">
        <v>91.83</v>
      </c>
      <c r="J21" s="117">
        <f>J7</f>
        <v>1.18</v>
      </c>
      <c r="K21" s="10">
        <f t="shared" si="0"/>
        <v>1431.9254237288135</v>
      </c>
      <c r="L21" s="6">
        <f t="shared" si="13"/>
        <v>232.24542372881342</v>
      </c>
      <c r="M21" s="29">
        <f t="shared" si="14"/>
        <v>0.19358947696786927</v>
      </c>
      <c r="N21" s="30">
        <f t="shared" si="3"/>
        <v>4.9141199331797961E-2</v>
      </c>
      <c r="O21" s="31">
        <v>2.87</v>
      </c>
      <c r="P21" s="118" t="s">
        <v>4</v>
      </c>
      <c r="Q21" s="119">
        <f t="shared" si="9"/>
        <v>44.752542372881358</v>
      </c>
      <c r="R21" s="120">
        <v>0.15</v>
      </c>
      <c r="S21" s="29">
        <f t="shared" si="5"/>
        <v>3.1253403027333114E-2</v>
      </c>
      <c r="T21" s="32" t="s">
        <v>139</v>
      </c>
      <c r="U21" s="121" t="s">
        <v>57</v>
      </c>
      <c r="V21" s="121" t="s">
        <v>78</v>
      </c>
      <c r="W21" s="33" t="s">
        <v>89</v>
      </c>
      <c r="X21" s="33" t="s">
        <v>120</v>
      </c>
      <c r="Y21" s="40" t="s">
        <v>5</v>
      </c>
      <c r="Z21" s="2"/>
      <c r="AA21" s="2"/>
      <c r="AB21" s="2"/>
    </row>
    <row r="22" spans="1:28" ht="12.95" customHeight="1" x14ac:dyDescent="0.2">
      <c r="A22" s="24">
        <v>18</v>
      </c>
      <c r="B22" s="111" t="s">
        <v>71</v>
      </c>
      <c r="C22" s="111" t="s">
        <v>152</v>
      </c>
      <c r="D22" s="111" t="s">
        <v>103</v>
      </c>
      <c r="E22" s="74" t="s">
        <v>111</v>
      </c>
      <c r="F22" s="53">
        <v>2.16</v>
      </c>
      <c r="G22" s="112">
        <v>509.4</v>
      </c>
      <c r="H22" s="9">
        <v>0.98</v>
      </c>
      <c r="I22" s="112">
        <v>809.58</v>
      </c>
      <c r="J22" s="112">
        <v>0.93</v>
      </c>
      <c r="K22" s="11">
        <f t="shared" si="0"/>
        <v>1880.3148387096776</v>
      </c>
      <c r="L22" s="8">
        <f t="shared" si="13"/>
        <v>757.55565503620801</v>
      </c>
      <c r="M22" s="34">
        <f t="shared" si="14"/>
        <v>0.67472675000316618</v>
      </c>
      <c r="N22" s="35">
        <f t="shared" si="3"/>
        <v>6.4529147094094227E-2</v>
      </c>
      <c r="O22" s="36">
        <v>35.659999999999997</v>
      </c>
      <c r="P22" s="113" t="s">
        <v>106</v>
      </c>
      <c r="Q22" s="114">
        <f t="shared" si="9"/>
        <v>82.823225806451603</v>
      </c>
      <c r="R22" s="115">
        <v>0.35</v>
      </c>
      <c r="S22" s="34">
        <f t="shared" si="5"/>
        <v>4.4047530818449067E-2</v>
      </c>
      <c r="T22" s="37" t="s">
        <v>139</v>
      </c>
      <c r="U22" s="116" t="s">
        <v>57</v>
      </c>
      <c r="V22" s="116" t="s">
        <v>73</v>
      </c>
      <c r="W22" s="38" t="s">
        <v>74</v>
      </c>
      <c r="X22" s="38" t="s">
        <v>120</v>
      </c>
      <c r="Y22" s="39" t="s">
        <v>75</v>
      </c>
      <c r="Z22" s="2"/>
      <c r="AA22" s="2"/>
      <c r="AB22" s="2"/>
    </row>
    <row r="23" spans="1:28" ht="12.95" customHeight="1" x14ac:dyDescent="0.2">
      <c r="A23" s="24">
        <v>19</v>
      </c>
      <c r="B23" s="111" t="s">
        <v>148</v>
      </c>
      <c r="C23" s="111" t="s">
        <v>22</v>
      </c>
      <c r="D23" s="111" t="s">
        <v>149</v>
      </c>
      <c r="E23" s="58" t="s">
        <v>110</v>
      </c>
      <c r="F23" s="54">
        <v>15.642910000000001</v>
      </c>
      <c r="G23" s="117">
        <v>111.87179</v>
      </c>
      <c r="H23" s="7">
        <v>1.04</v>
      </c>
      <c r="I23" s="117">
        <v>96.5</v>
      </c>
      <c r="J23" s="117">
        <f>J7</f>
        <v>1.18</v>
      </c>
      <c r="K23" s="10">
        <f t="shared" ref="K23" si="15">IF(F23=0,0,F23*I23/J23)</f>
        <v>1279.2718771186442</v>
      </c>
      <c r="L23" s="6">
        <f t="shared" ref="L23" si="16">IF(H23=0,0,K23-(F23*G23/H23))</f>
        <v>-403.42075990914441</v>
      </c>
      <c r="M23" s="29">
        <f t="shared" ref="M23" si="17">IF((K23-L23)=0,0,L23/(K23-L23))</f>
        <v>-0.2397471475371305</v>
      </c>
      <c r="N23" s="30">
        <f t="shared" si="3"/>
        <v>4.39023941270257E-2</v>
      </c>
      <c r="O23" s="31">
        <v>5</v>
      </c>
      <c r="P23" s="118" t="s">
        <v>4</v>
      </c>
      <c r="Q23" s="119">
        <f t="shared" si="9"/>
        <v>66.283516949152542</v>
      </c>
      <c r="R23" s="120">
        <v>0.15</v>
      </c>
      <c r="S23" s="29">
        <f t="shared" si="5"/>
        <v>5.181347150259067E-2</v>
      </c>
      <c r="T23" s="32" t="s">
        <v>139</v>
      </c>
      <c r="U23" s="121" t="s">
        <v>57</v>
      </c>
      <c r="V23" s="121" t="s">
        <v>73</v>
      </c>
      <c r="W23" s="33" t="s">
        <v>88</v>
      </c>
      <c r="X23" s="33" t="s">
        <v>120</v>
      </c>
      <c r="Y23" s="40" t="s">
        <v>75</v>
      </c>
      <c r="Z23" s="2"/>
      <c r="AA23" s="2"/>
      <c r="AB23" s="2"/>
    </row>
    <row r="24" spans="1:28" ht="12.95" customHeight="1" x14ac:dyDescent="0.2">
      <c r="A24" s="122">
        <v>20</v>
      </c>
      <c r="B24" s="123" t="s">
        <v>72</v>
      </c>
      <c r="C24" s="123" t="s">
        <v>151</v>
      </c>
      <c r="D24" s="123" t="s">
        <v>105</v>
      </c>
      <c r="E24" s="124" t="s">
        <v>109</v>
      </c>
      <c r="F24" s="55">
        <v>120.51</v>
      </c>
      <c r="G24" s="125">
        <v>11.1663</v>
      </c>
      <c r="H24" s="126">
        <v>0.88</v>
      </c>
      <c r="I24" s="125">
        <v>11.55</v>
      </c>
      <c r="J24" s="125">
        <f>J6</f>
        <v>0.86</v>
      </c>
      <c r="K24" s="127">
        <f t="shared" ref="K24" si="18">IF(F24=0,0,F24*I24/J24)</f>
        <v>1618.4773255813957</v>
      </c>
      <c r="L24" s="128">
        <f t="shared" ref="L24" si="19">IF(H24=0,0,K24-(F24*G24/H24))</f>
        <v>89.328674445031993</v>
      </c>
      <c r="M24" s="129">
        <f t="shared" ref="M24" si="20">IF((K24-L24)=0,0,L24/(K24-L24))</f>
        <v>5.8417260073864462E-2</v>
      </c>
      <c r="N24" s="130">
        <f t="shared" si="3"/>
        <v>5.5543337350125323E-2</v>
      </c>
      <c r="O24" s="131">
        <v>0.5</v>
      </c>
      <c r="P24" s="132" t="s">
        <v>3</v>
      </c>
      <c r="Q24" s="133">
        <f t="shared" si="9"/>
        <v>70.063953488372093</v>
      </c>
      <c r="R24" s="134">
        <v>0</v>
      </c>
      <c r="S24" s="129">
        <f t="shared" ref="S24" si="21">IF(I24=0,0,O24/I24)</f>
        <v>4.3290043290043288E-2</v>
      </c>
      <c r="T24" s="135" t="s">
        <v>139</v>
      </c>
      <c r="U24" s="136" t="s">
        <v>58</v>
      </c>
      <c r="V24" s="136" t="s">
        <v>78</v>
      </c>
      <c r="W24" s="137" t="s">
        <v>91</v>
      </c>
      <c r="X24" s="137" t="s">
        <v>120</v>
      </c>
      <c r="Y24" s="138" t="s">
        <v>85</v>
      </c>
      <c r="Z24" s="3"/>
      <c r="AA24" s="2"/>
      <c r="AB24" s="2"/>
    </row>
    <row r="25" spans="1:28" ht="12.95" customHeight="1" x14ac:dyDescent="0.2">
      <c r="A25" s="60"/>
      <c r="B25" s="81"/>
      <c r="C25" s="81"/>
      <c r="D25" s="91"/>
      <c r="E25" s="60"/>
      <c r="F25" s="141" t="s">
        <v>0</v>
      </c>
      <c r="G25" s="142"/>
      <c r="H25" s="142"/>
      <c r="I25" s="142"/>
      <c r="J25" s="142"/>
      <c r="K25" s="92">
        <f>SUM(K5:K24)</f>
        <v>29139.000333723085</v>
      </c>
      <c r="L25" s="92">
        <f>SUM(L5:L24)</f>
        <v>2538.2069481026451</v>
      </c>
      <c r="M25" s="93">
        <f>IF((K25-L25)=0,0,L25/(K25-L25))</f>
        <v>9.5418467836930032E-2</v>
      </c>
      <c r="N25" s="93">
        <f>SUM(N5:N24)</f>
        <v>0.99999999999999989</v>
      </c>
      <c r="O25" s="93"/>
      <c r="P25" s="93"/>
      <c r="Q25" s="92">
        <f>SUM(Q5:Q24)</f>
        <v>1502.4105884712606</v>
      </c>
      <c r="R25" s="92">
        <f>(Q5*R5+Q6*R6+Q7*R7+Q8*R8+Q9*R9+Q10*R10+Q11*R11+Q12*R12+Q13*R13+Q14*R14+Q15*R15+Q16*R16+Q17*R17+Q18*R18+Q19*R19+Q20*R20+Q21*R21+Q22*R22+Q23*R23+Q24*R24)*-1</f>
        <v>-174.18658991416939</v>
      </c>
      <c r="S25" s="94">
        <f>Q25/K25</f>
        <v>5.1560128050532124E-2</v>
      </c>
      <c r="T25" s="143"/>
      <c r="U25" s="143"/>
      <c r="V25" s="143"/>
      <c r="W25" s="143"/>
      <c r="X25" s="143"/>
      <c r="Y25" s="144"/>
      <c r="Z25" s="2"/>
      <c r="AA25" s="3"/>
      <c r="AB25" s="2"/>
    </row>
    <row r="27" spans="1:28" ht="12.95" customHeight="1" x14ac:dyDescent="0.2">
      <c r="A27" s="15" t="s">
        <v>23</v>
      </c>
      <c r="B27" s="16"/>
    </row>
    <row r="28" spans="1:28" ht="12.95" customHeight="1" x14ac:dyDescent="0.2">
      <c r="A28" s="17" t="s">
        <v>24</v>
      </c>
      <c r="B28" s="18" t="s">
        <v>25</v>
      </c>
    </row>
    <row r="29" spans="1:28" ht="12.95" customHeight="1" x14ac:dyDescent="0.2">
      <c r="A29" s="17" t="s">
        <v>26</v>
      </c>
      <c r="B29" s="19" t="s">
        <v>27</v>
      </c>
    </row>
    <row r="30" spans="1:28" ht="12.95" customHeight="1" x14ac:dyDescent="0.2">
      <c r="A30" s="17" t="s">
        <v>28</v>
      </c>
      <c r="B30" s="18" t="s">
        <v>29</v>
      </c>
    </row>
    <row r="31" spans="1:28" ht="12.95" customHeight="1" x14ac:dyDescent="0.2">
      <c r="A31" s="17" t="s">
        <v>30</v>
      </c>
      <c r="B31" s="18" t="s">
        <v>31</v>
      </c>
    </row>
    <row r="32" spans="1:28" ht="12.95" customHeight="1" x14ac:dyDescent="0.2">
      <c r="A32" s="17" t="s">
        <v>32</v>
      </c>
      <c r="B32" s="20" t="s">
        <v>33</v>
      </c>
    </row>
    <row r="33" spans="1:2" ht="12.95" customHeight="1" x14ac:dyDescent="0.2">
      <c r="A33" s="17" t="s">
        <v>34</v>
      </c>
      <c r="B33" s="20" t="s">
        <v>35</v>
      </c>
    </row>
    <row r="34" spans="1:2" ht="12.95" customHeight="1" x14ac:dyDescent="0.2">
      <c r="A34" s="17" t="s">
        <v>36</v>
      </c>
      <c r="B34" s="18" t="s">
        <v>37</v>
      </c>
    </row>
    <row r="35" spans="1:2" ht="12.95" customHeight="1" x14ac:dyDescent="0.2">
      <c r="A35" s="17" t="s">
        <v>38</v>
      </c>
      <c r="B35" s="20" t="s">
        <v>39</v>
      </c>
    </row>
    <row r="36" spans="1:2" ht="12.95" customHeight="1" x14ac:dyDescent="0.2">
      <c r="A36" s="17" t="s">
        <v>40</v>
      </c>
      <c r="B36" s="18" t="s">
        <v>41</v>
      </c>
    </row>
    <row r="37" spans="1:2" ht="12.95" customHeight="1" x14ac:dyDescent="0.2">
      <c r="A37" s="16"/>
      <c r="B37" s="16"/>
    </row>
    <row r="38" spans="1:2" ht="12.95" customHeight="1" x14ac:dyDescent="0.2">
      <c r="A38" s="21" t="s">
        <v>42</v>
      </c>
      <c r="B38" s="16"/>
    </row>
    <row r="39" spans="1:2" ht="12.95" customHeight="1" x14ac:dyDescent="0.2">
      <c r="A39" s="22" t="s">
        <v>38</v>
      </c>
      <c r="B39" s="19" t="s">
        <v>43</v>
      </c>
    </row>
    <row r="40" spans="1:2" ht="12.95" customHeight="1" x14ac:dyDescent="0.2">
      <c r="A40" s="16" t="s">
        <v>44</v>
      </c>
      <c r="B40" s="19" t="s">
        <v>45</v>
      </c>
    </row>
    <row r="41" spans="1:2" ht="12.95" customHeight="1" x14ac:dyDescent="0.2">
      <c r="A41" s="16" t="s">
        <v>46</v>
      </c>
      <c r="B41" s="19" t="s">
        <v>47</v>
      </c>
    </row>
    <row r="42" spans="1:2" ht="12.95" customHeight="1" x14ac:dyDescent="0.2">
      <c r="A42" s="16" t="s">
        <v>48</v>
      </c>
      <c r="B42" s="18" t="s">
        <v>49</v>
      </c>
    </row>
    <row r="43" spans="1:2" ht="12.95" customHeight="1" x14ac:dyDescent="0.2">
      <c r="A43" s="22"/>
      <c r="B43" s="16"/>
    </row>
    <row r="44" spans="1:2" ht="12.95" customHeight="1" x14ac:dyDescent="0.2">
      <c r="A44" s="21" t="s">
        <v>50</v>
      </c>
      <c r="B44" s="16"/>
    </row>
    <row r="45" spans="1:2" ht="12.95" customHeight="1" x14ac:dyDescent="0.2">
      <c r="A45" s="23">
        <v>45838</v>
      </c>
      <c r="B45" s="16"/>
    </row>
  </sheetData>
  <sheetProtection selectLockedCells="1" selectUnlockedCells="1"/>
  <mergeCells count="3">
    <mergeCell ref="A2:Y2"/>
    <mergeCell ref="F25:J25"/>
    <mergeCell ref="T25:Y25"/>
  </mergeCells>
  <hyperlinks>
    <hyperlink ref="B28" r:id="rId1" xr:uid="{E68E76B3-5D3F-4084-9170-CDA215160BA5}"/>
    <hyperlink ref="B29" r:id="rId2" xr:uid="{ACF06A3E-02B8-4D1C-9DFD-04909A0B8832}"/>
    <hyperlink ref="B30" r:id="rId3" xr:uid="{564438A8-142A-4F39-B217-76C2E3A0C820}"/>
    <hyperlink ref="B31" r:id="rId4" xr:uid="{437BFC93-AF8C-4E51-A143-42545C5990F2}"/>
    <hyperlink ref="B32" r:id="rId5" xr:uid="{D4A501D3-5C47-40B4-A30A-E0C4C88FD73D}"/>
    <hyperlink ref="B33" r:id="rId6" xr:uid="{27A7BB18-0990-4734-AA9C-499183DB590E}"/>
    <hyperlink ref="B34" r:id="rId7" xr:uid="{CDE5312C-1096-4CC4-84B1-60F06DD3FE8C}"/>
    <hyperlink ref="B35" r:id="rId8" xr:uid="{AE2D9D43-F0FB-4096-8CBA-12310532E602}"/>
    <hyperlink ref="B36" r:id="rId9" xr:uid="{968C34F4-D59B-4F0E-9042-E422F6D91718}"/>
    <hyperlink ref="B39" r:id="rId10" xr:uid="{695F8307-CC66-48F2-A972-23D36F37A218}"/>
    <hyperlink ref="B40" r:id="rId11" xr:uid="{0E06CB5C-6FE4-4C3F-9F0C-E977E0A1AB1A}"/>
    <hyperlink ref="B41" r:id="rId12" xr:uid="{DD1FA4AF-E436-430A-BBD0-67DB831E1BA9}"/>
    <hyperlink ref="B42" r:id="rId13" xr:uid="{26F01A9C-0480-4CD5-847E-FF29F91E3B80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AE5E4-C19D-4A3C-BF70-04DD3FE94522}">
  <dimension ref="A1:U118"/>
  <sheetViews>
    <sheetView zoomScaleNormal="100" workbookViewId="0"/>
  </sheetViews>
  <sheetFormatPr baseColWidth="10" defaultColWidth="11.42578125" defaultRowHeight="12.75" x14ac:dyDescent="0.2"/>
  <cols>
    <col min="1" max="7" width="18.5703125" style="41" customWidth="1"/>
    <col min="8" max="8" width="2.140625" style="41" customWidth="1"/>
    <col min="9" max="16384" width="11.42578125" style="41"/>
  </cols>
  <sheetData>
    <row r="1" spans="1:8" x14ac:dyDescent="0.2">
      <c r="F1" s="42"/>
      <c r="G1" s="42"/>
      <c r="H1" s="42"/>
    </row>
    <row r="2" spans="1:8" ht="18" x14ac:dyDescent="0.25">
      <c r="A2" s="145" t="s">
        <v>61</v>
      </c>
      <c r="B2" s="146"/>
      <c r="C2" s="146"/>
      <c r="D2" s="146"/>
      <c r="E2" s="146"/>
      <c r="F2" s="147"/>
      <c r="G2" s="147"/>
      <c r="H2" s="148"/>
    </row>
    <row r="3" spans="1:8" x14ac:dyDescent="0.2">
      <c r="F3" s="42"/>
      <c r="G3" s="42"/>
      <c r="H3" s="42"/>
    </row>
    <row r="4" spans="1:8" x14ac:dyDescent="0.2">
      <c r="F4" s="42"/>
      <c r="G4" s="42"/>
      <c r="H4" s="42"/>
    </row>
    <row r="5" spans="1:8" x14ac:dyDescent="0.2">
      <c r="F5" s="42"/>
      <c r="G5" s="42"/>
      <c r="H5" s="42"/>
    </row>
    <row r="6" spans="1:8" x14ac:dyDescent="0.2">
      <c r="F6" s="42"/>
      <c r="G6" s="42"/>
      <c r="H6" s="42"/>
    </row>
    <row r="7" spans="1:8" x14ac:dyDescent="0.2">
      <c r="F7" s="42"/>
      <c r="G7" s="42"/>
      <c r="H7" s="42"/>
    </row>
    <row r="8" spans="1:8" x14ac:dyDescent="0.2">
      <c r="F8" s="42"/>
      <c r="G8" s="42"/>
      <c r="H8" s="42"/>
    </row>
    <row r="9" spans="1:8" x14ac:dyDescent="0.2">
      <c r="F9" s="42"/>
      <c r="G9" s="42"/>
      <c r="H9" s="42"/>
    </row>
    <row r="10" spans="1:8" x14ac:dyDescent="0.2">
      <c r="F10" s="42"/>
      <c r="G10" s="42"/>
      <c r="H10" s="42"/>
    </row>
    <row r="11" spans="1:8" x14ac:dyDescent="0.2">
      <c r="F11" s="42"/>
      <c r="G11" s="42"/>
      <c r="H11" s="42"/>
    </row>
    <row r="12" spans="1:8" x14ac:dyDescent="0.2">
      <c r="F12" s="42"/>
      <c r="G12" s="42"/>
      <c r="H12" s="42"/>
    </row>
    <row r="13" spans="1:8" x14ac:dyDescent="0.2">
      <c r="F13" s="42"/>
      <c r="G13" s="42"/>
      <c r="H13" s="42"/>
    </row>
    <row r="14" spans="1:8" x14ac:dyDescent="0.2">
      <c r="F14" s="42"/>
      <c r="G14" s="42"/>
      <c r="H14" s="42"/>
    </row>
    <row r="15" spans="1:8" x14ac:dyDescent="0.2">
      <c r="F15" s="42"/>
      <c r="G15" s="42"/>
      <c r="H15" s="42"/>
    </row>
    <row r="16" spans="1:8" x14ac:dyDescent="0.2">
      <c r="F16" s="42"/>
      <c r="G16" s="42"/>
      <c r="H16" s="42"/>
    </row>
    <row r="17" spans="6:8" x14ac:dyDescent="0.2">
      <c r="F17" s="42"/>
      <c r="G17" s="42"/>
      <c r="H17" s="42"/>
    </row>
    <row r="18" spans="6:8" x14ac:dyDescent="0.2">
      <c r="F18" s="42"/>
      <c r="G18" s="42"/>
      <c r="H18" s="42"/>
    </row>
    <row r="19" spans="6:8" x14ac:dyDescent="0.2">
      <c r="F19" s="42"/>
      <c r="G19" s="42"/>
      <c r="H19" s="42"/>
    </row>
    <row r="20" spans="6:8" x14ac:dyDescent="0.2">
      <c r="F20" s="42"/>
      <c r="G20" s="42"/>
      <c r="H20" s="42"/>
    </row>
    <row r="21" spans="6:8" x14ac:dyDescent="0.2">
      <c r="F21" s="42"/>
      <c r="G21" s="42"/>
      <c r="H21" s="42"/>
    </row>
    <row r="22" spans="6:8" x14ac:dyDescent="0.2">
      <c r="F22" s="42"/>
      <c r="G22" s="42"/>
      <c r="H22" s="42"/>
    </row>
    <row r="23" spans="6:8" x14ac:dyDescent="0.2">
      <c r="F23" s="42"/>
      <c r="G23" s="42"/>
      <c r="H23" s="42"/>
    </row>
    <row r="24" spans="6:8" ht="12.6" customHeight="1" x14ac:dyDescent="0.2">
      <c r="F24" s="42"/>
      <c r="G24" s="42"/>
      <c r="H24" s="42"/>
    </row>
    <row r="25" spans="6:8" x14ac:dyDescent="0.2">
      <c r="F25" s="42"/>
      <c r="G25" s="42"/>
      <c r="H25" s="42"/>
    </row>
    <row r="26" spans="6:8" x14ac:dyDescent="0.2">
      <c r="F26" s="42"/>
      <c r="G26" s="42"/>
      <c r="H26" s="42"/>
    </row>
    <row r="27" spans="6:8" x14ac:dyDescent="0.2">
      <c r="F27" s="42"/>
      <c r="G27" s="42"/>
      <c r="H27" s="42"/>
    </row>
    <row r="28" spans="6:8" x14ac:dyDescent="0.2">
      <c r="F28" s="42"/>
      <c r="G28" s="42"/>
      <c r="H28" s="42"/>
    </row>
    <row r="29" spans="6:8" x14ac:dyDescent="0.2">
      <c r="F29" s="42"/>
      <c r="G29" s="42"/>
      <c r="H29" s="42"/>
    </row>
    <row r="30" spans="6:8" x14ac:dyDescent="0.2">
      <c r="F30" s="42"/>
      <c r="G30" s="42"/>
      <c r="H30" s="42"/>
    </row>
    <row r="31" spans="6:8" x14ac:dyDescent="0.2">
      <c r="F31" s="42"/>
      <c r="G31" s="42"/>
      <c r="H31" s="42"/>
    </row>
    <row r="32" spans="6:8" x14ac:dyDescent="0.2">
      <c r="F32" s="42"/>
      <c r="G32" s="42"/>
      <c r="H32" s="42"/>
    </row>
    <row r="33" spans="1:8" x14ac:dyDescent="0.2">
      <c r="F33" s="42"/>
      <c r="G33" s="42"/>
      <c r="H33" s="42"/>
    </row>
    <row r="34" spans="1:8" x14ac:dyDescent="0.2">
      <c r="F34" s="42"/>
      <c r="G34" s="42"/>
      <c r="H34" s="42"/>
    </row>
    <row r="35" spans="1:8" x14ac:dyDescent="0.2">
      <c r="F35" s="42"/>
      <c r="G35" s="42"/>
      <c r="H35" s="42"/>
    </row>
    <row r="36" spans="1:8" x14ac:dyDescent="0.2">
      <c r="F36" s="42"/>
      <c r="G36" s="42"/>
      <c r="H36" s="42"/>
    </row>
    <row r="37" spans="1:8" x14ac:dyDescent="0.2">
      <c r="F37" s="42"/>
      <c r="G37" s="42"/>
      <c r="H37" s="42"/>
    </row>
    <row r="38" spans="1:8" x14ac:dyDescent="0.2">
      <c r="F38" s="42"/>
      <c r="G38" s="42"/>
      <c r="H38" s="42"/>
    </row>
    <row r="39" spans="1:8" x14ac:dyDescent="0.2">
      <c r="F39" s="42"/>
      <c r="G39" s="42"/>
      <c r="H39" s="42"/>
    </row>
    <row r="40" spans="1:8" x14ac:dyDescent="0.2">
      <c r="A40" s="43" t="s">
        <v>23</v>
      </c>
      <c r="B40" s="44"/>
      <c r="C40" s="44"/>
      <c r="F40" s="42"/>
      <c r="G40" s="42"/>
      <c r="H40" s="42"/>
    </row>
    <row r="41" spans="1:8" x14ac:dyDescent="0.2">
      <c r="A41" s="45" t="s">
        <v>24</v>
      </c>
      <c r="B41" s="46" t="s">
        <v>25</v>
      </c>
      <c r="C41" s="46"/>
      <c r="F41" s="42"/>
      <c r="G41" s="42"/>
      <c r="H41" s="42"/>
    </row>
    <row r="42" spans="1:8" x14ac:dyDescent="0.2">
      <c r="A42" s="45" t="s">
        <v>26</v>
      </c>
      <c r="B42" s="47" t="s">
        <v>27</v>
      </c>
      <c r="C42" s="47"/>
      <c r="F42" s="42"/>
      <c r="G42" s="42"/>
      <c r="H42" s="42"/>
    </row>
    <row r="43" spans="1:8" x14ac:dyDescent="0.2">
      <c r="A43" s="45" t="s">
        <v>28</v>
      </c>
      <c r="B43" s="46" t="s">
        <v>29</v>
      </c>
      <c r="C43" s="46"/>
      <c r="F43" s="42"/>
      <c r="G43" s="42"/>
      <c r="H43" s="42"/>
    </row>
    <row r="44" spans="1:8" x14ac:dyDescent="0.2">
      <c r="A44" s="45" t="s">
        <v>30</v>
      </c>
      <c r="B44" s="46" t="s">
        <v>31</v>
      </c>
      <c r="C44" s="46"/>
      <c r="F44" s="42"/>
      <c r="G44" s="42"/>
      <c r="H44" s="42"/>
    </row>
    <row r="45" spans="1:8" x14ac:dyDescent="0.2">
      <c r="A45" s="45" t="s">
        <v>32</v>
      </c>
      <c r="B45" s="48" t="s">
        <v>33</v>
      </c>
      <c r="C45" s="48"/>
      <c r="F45" s="42"/>
      <c r="G45" s="42"/>
      <c r="H45" s="42"/>
    </row>
    <row r="46" spans="1:8" x14ac:dyDescent="0.2">
      <c r="A46" s="45" t="s">
        <v>34</v>
      </c>
      <c r="B46" s="48" t="s">
        <v>35</v>
      </c>
      <c r="C46" s="48"/>
      <c r="D46" s="26"/>
      <c r="E46" s="26"/>
    </row>
    <row r="47" spans="1:8" x14ac:dyDescent="0.2">
      <c r="A47" s="45" t="s">
        <v>36</v>
      </c>
      <c r="B47" s="46" t="s">
        <v>37</v>
      </c>
      <c r="C47" s="46"/>
      <c r="D47" s="26"/>
      <c r="E47" s="26"/>
    </row>
    <row r="48" spans="1:8" x14ac:dyDescent="0.2">
      <c r="A48" s="45" t="s">
        <v>38</v>
      </c>
      <c r="B48" s="48" t="s">
        <v>39</v>
      </c>
      <c r="C48" s="48"/>
      <c r="D48" s="26"/>
      <c r="E48" s="26"/>
    </row>
    <row r="49" spans="1:5" x14ac:dyDescent="0.2">
      <c r="A49" s="45" t="s">
        <v>40</v>
      </c>
      <c r="B49" s="46" t="s">
        <v>41</v>
      </c>
      <c r="C49" s="46"/>
      <c r="D49" s="26"/>
      <c r="E49" s="26"/>
    </row>
    <row r="50" spans="1:5" x14ac:dyDescent="0.2">
      <c r="A50" s="44"/>
      <c r="B50" s="44"/>
      <c r="C50" s="44"/>
      <c r="D50" s="26"/>
      <c r="E50" s="26"/>
    </row>
    <row r="51" spans="1:5" x14ac:dyDescent="0.2">
      <c r="A51" s="49" t="s">
        <v>42</v>
      </c>
      <c r="B51" s="44"/>
      <c r="C51" s="44"/>
      <c r="D51" s="26"/>
      <c r="E51" s="26"/>
    </row>
    <row r="52" spans="1:5" x14ac:dyDescent="0.2">
      <c r="A52" s="50" t="s">
        <v>38</v>
      </c>
      <c r="B52" s="47" t="s">
        <v>43</v>
      </c>
      <c r="C52" s="47"/>
      <c r="D52" s="26"/>
      <c r="E52" s="26"/>
    </row>
    <row r="53" spans="1:5" x14ac:dyDescent="0.2">
      <c r="A53" s="44" t="s">
        <v>44</v>
      </c>
      <c r="B53" s="47" t="s">
        <v>45</v>
      </c>
      <c r="C53" s="47"/>
    </row>
    <row r="54" spans="1:5" x14ac:dyDescent="0.2">
      <c r="A54" s="44" t="s">
        <v>46</v>
      </c>
      <c r="B54" s="47" t="s">
        <v>47</v>
      </c>
      <c r="C54" s="47"/>
    </row>
    <row r="55" spans="1:5" x14ac:dyDescent="0.2">
      <c r="A55" s="44" t="s">
        <v>48</v>
      </c>
      <c r="B55" s="46" t="s">
        <v>49</v>
      </c>
      <c r="C55" s="46"/>
    </row>
    <row r="56" spans="1:5" x14ac:dyDescent="0.2">
      <c r="A56" s="50"/>
      <c r="B56" s="44"/>
      <c r="C56" s="44"/>
    </row>
    <row r="57" spans="1:5" x14ac:dyDescent="0.2">
      <c r="A57" s="49" t="s">
        <v>50</v>
      </c>
      <c r="B57" s="44"/>
      <c r="C57" s="44"/>
    </row>
    <row r="58" spans="1:5" x14ac:dyDescent="0.2">
      <c r="A58" s="50" t="s">
        <v>38</v>
      </c>
      <c r="B58" s="47" t="s">
        <v>43</v>
      </c>
      <c r="C58" s="44"/>
    </row>
    <row r="59" spans="1:5" x14ac:dyDescent="0.2">
      <c r="A59" s="44" t="s">
        <v>44</v>
      </c>
      <c r="B59" s="47" t="s">
        <v>45</v>
      </c>
    </row>
    <row r="60" spans="1:5" x14ac:dyDescent="0.2">
      <c r="A60" s="44" t="s">
        <v>46</v>
      </c>
      <c r="B60" s="47" t="s">
        <v>47</v>
      </c>
    </row>
    <row r="61" spans="1:5" x14ac:dyDescent="0.2">
      <c r="A61" s="44" t="s">
        <v>48</v>
      </c>
      <c r="B61" s="46" t="s">
        <v>49</v>
      </c>
    </row>
    <row r="62" spans="1:5" x14ac:dyDescent="0.2">
      <c r="A62" s="50"/>
      <c r="B62" s="44"/>
    </row>
    <row r="63" spans="1:5" x14ac:dyDescent="0.2">
      <c r="A63" s="49" t="s">
        <v>50</v>
      </c>
      <c r="B63" s="44"/>
    </row>
    <row r="64" spans="1:5" x14ac:dyDescent="0.2">
      <c r="A64" s="73">
        <v>45838</v>
      </c>
      <c r="B64" s="44"/>
    </row>
    <row r="65" spans="1:21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</row>
    <row r="66" spans="1:21" x14ac:dyDescent="0.2">
      <c r="K66" s="69"/>
      <c r="L66" s="69"/>
    </row>
    <row r="67" spans="1:21" x14ac:dyDescent="0.2">
      <c r="K67" s="69"/>
      <c r="L67" s="69"/>
    </row>
    <row r="68" spans="1:21" x14ac:dyDescent="0.2">
      <c r="U68" s="51"/>
    </row>
    <row r="69" spans="1:21" x14ac:dyDescent="0.2">
      <c r="U69" s="51"/>
    </row>
    <row r="70" spans="1:21" x14ac:dyDescent="0.2">
      <c r="A70" s="75" t="s">
        <v>57</v>
      </c>
      <c r="B70" s="75" t="s">
        <v>58</v>
      </c>
      <c r="C70" s="75" t="s">
        <v>127</v>
      </c>
      <c r="D70" s="75" t="s">
        <v>162</v>
      </c>
      <c r="E70" s="78"/>
      <c r="F70" s="78"/>
      <c r="G70" s="78"/>
      <c r="H70" s="78"/>
      <c r="I70" s="78"/>
      <c r="U70" s="51"/>
    </row>
    <row r="71" spans="1:21" x14ac:dyDescent="0.2">
      <c r="A71" s="76">
        <f>(Depot!K5+Depot!K6+Depot!K7+Depot!K9+Depot!K10+Depot!K12+Depot!K14+Depot!K17+Depot!K19+Depot!K20+Depot!K21+Depot!K22+Depot!K23)/Depot!K25</f>
        <v>0.6720514336636807</v>
      </c>
      <c r="B71" s="76">
        <f>(Depot!K8+Depot!K13+Depot!K15+Depot!K16+Depot!K18+Depot!K24)/Depot!K25</f>
        <v>0.28819767088121062</v>
      </c>
      <c r="C71" s="76">
        <f>Depot!K11/Depot!K25</f>
        <v>3.9750895455108688E-2</v>
      </c>
      <c r="D71" s="76">
        <v>0</v>
      </c>
      <c r="E71" s="82"/>
      <c r="F71" s="78"/>
      <c r="G71" s="78"/>
      <c r="H71" s="78"/>
      <c r="I71" s="78"/>
      <c r="J71" s="89"/>
      <c r="K71" s="89"/>
      <c r="U71" s="51"/>
    </row>
    <row r="72" spans="1:21" x14ac:dyDescent="0.2">
      <c r="A72" s="77"/>
      <c r="B72" s="77"/>
      <c r="C72" s="77"/>
      <c r="D72" s="78"/>
      <c r="E72" s="82"/>
      <c r="F72" s="78"/>
      <c r="G72" s="78"/>
      <c r="H72" s="78"/>
      <c r="I72" s="78"/>
      <c r="J72" s="89"/>
      <c r="K72" s="89"/>
      <c r="U72" s="51"/>
    </row>
    <row r="73" spans="1:21" x14ac:dyDescent="0.2">
      <c r="A73" s="75" t="s">
        <v>73</v>
      </c>
      <c r="B73" s="75" t="s">
        <v>78</v>
      </c>
      <c r="C73" s="75" t="s">
        <v>129</v>
      </c>
      <c r="D73" s="75" t="s">
        <v>154</v>
      </c>
      <c r="E73" s="78" t="s">
        <v>76</v>
      </c>
      <c r="F73" s="78" t="s">
        <v>81</v>
      </c>
      <c r="G73" s="78" t="s">
        <v>128</v>
      </c>
      <c r="H73" s="78" t="s">
        <v>146</v>
      </c>
      <c r="I73" s="78" t="s">
        <v>86</v>
      </c>
      <c r="K73" s="89"/>
      <c r="U73" s="51"/>
    </row>
    <row r="74" spans="1:21" x14ac:dyDescent="0.2">
      <c r="A74" s="76">
        <f>(Depot!K5+Depot!K12+Depot!K14+Depot!K20+Depot!K22+Depot!K23)/Depot!K25</f>
        <v>0.33044796589486392</v>
      </c>
      <c r="B74" s="76">
        <f>(Depot!K8+Depot!K9+Depot!K15+Depot!K18+Depot!K21+Depot!K24)/Depot!K25</f>
        <v>0.29103711158889534</v>
      </c>
      <c r="C74" s="76">
        <f>(Depot!K13+Depot!K16)/Depot!K25</f>
        <v>8.7402664539557084E-2</v>
      </c>
      <c r="D74" s="76">
        <f>Depot!K19/Depot!K25</f>
        <v>5.4191709845706613E-2</v>
      </c>
      <c r="E74" s="79">
        <f>Depot!K6/Depot!K25</f>
        <v>6.3415824145197447E-2</v>
      </c>
      <c r="F74" s="79">
        <f>Depot!K10/Depot!K25</f>
        <v>4.9614110464943018E-2</v>
      </c>
      <c r="G74" s="79">
        <f>Depot!K11/Depot!K25</f>
        <v>3.9750895455108688E-2</v>
      </c>
      <c r="H74" s="79">
        <f>Depot!K7/Depot!K25</f>
        <v>4.6329375205569484E-2</v>
      </c>
      <c r="I74" s="79">
        <f>Depot!K17/Depot!K25</f>
        <v>3.7810342860158372E-2</v>
      </c>
      <c r="J74" s="89"/>
      <c r="K74" s="89"/>
      <c r="U74" s="51"/>
    </row>
    <row r="75" spans="1:21" x14ac:dyDescent="0.2">
      <c r="A75" s="77"/>
      <c r="B75" s="77"/>
      <c r="C75" s="77"/>
      <c r="D75" s="77"/>
      <c r="E75" s="82"/>
      <c r="F75" s="78"/>
      <c r="G75" s="78"/>
      <c r="H75" s="78"/>
      <c r="I75" s="78"/>
      <c r="J75" s="89"/>
      <c r="K75" s="89"/>
      <c r="U75" s="51"/>
    </row>
    <row r="76" spans="1:21" x14ac:dyDescent="0.2">
      <c r="A76" s="75" t="s">
        <v>75</v>
      </c>
      <c r="B76" s="75" t="s">
        <v>5</v>
      </c>
      <c r="C76" s="75" t="s">
        <v>85</v>
      </c>
      <c r="D76" s="77" t="s">
        <v>80</v>
      </c>
      <c r="E76" s="82"/>
      <c r="F76" s="78"/>
      <c r="G76" s="78"/>
      <c r="H76" s="78"/>
      <c r="I76" s="78"/>
      <c r="J76" s="89"/>
      <c r="K76" s="89"/>
      <c r="U76" s="51"/>
    </row>
    <row r="77" spans="1:21" x14ac:dyDescent="0.2">
      <c r="A77" s="76">
        <f>(Depot!K5+Depot!K6+Depot!K7+Depot!K10+Depot!K12+Depot!K14+Depot!K17+Depot!K20+Depot!K22+Depot!K23)/Depot!K25</f>
        <v>0.52761761857073219</v>
      </c>
      <c r="B77" s="76">
        <f>(Depot!K11+Depot!K13+Depot!K16+Depot!K18+Depot!K21)/Depot!K25</f>
        <v>0.22626888917866034</v>
      </c>
      <c r="C77" s="76">
        <f>(Depot!K15+Depot!K19+Depot!K24)/Depot!K25</f>
        <v>0.1624789796408167</v>
      </c>
      <c r="D77" s="80">
        <f>(Depot!K8+Depot!K9)/Depot!K25</f>
        <v>8.363451260979067E-2</v>
      </c>
      <c r="E77" s="82"/>
      <c r="F77" s="78"/>
      <c r="G77" s="78"/>
      <c r="H77" s="78"/>
      <c r="I77" s="78"/>
      <c r="J77" s="89"/>
      <c r="K77" s="89"/>
      <c r="U77" s="51"/>
    </row>
    <row r="78" spans="1:21" x14ac:dyDescent="0.2">
      <c r="A78" s="78"/>
      <c r="B78" s="78"/>
      <c r="C78" s="78"/>
      <c r="D78" s="78"/>
      <c r="E78" s="78"/>
      <c r="F78" s="78"/>
      <c r="G78" s="78"/>
      <c r="H78" s="78"/>
      <c r="I78" s="78"/>
      <c r="K78" s="89"/>
      <c r="U78" s="51"/>
    </row>
    <row r="79" spans="1:21" x14ac:dyDescent="0.2">
      <c r="A79" s="75" t="s">
        <v>110</v>
      </c>
      <c r="B79" s="75" t="s">
        <v>109</v>
      </c>
      <c r="C79" s="75" t="s">
        <v>108</v>
      </c>
      <c r="D79" s="75" t="s">
        <v>111</v>
      </c>
      <c r="E79" s="78"/>
      <c r="F79" s="78"/>
      <c r="G79" s="78"/>
      <c r="H79" s="78"/>
      <c r="I79" s="78"/>
      <c r="K79" s="89"/>
      <c r="U79" s="51"/>
    </row>
    <row r="80" spans="1:21" x14ac:dyDescent="0.2">
      <c r="A80" s="76">
        <f>(Depot!K7+Depot!K8+Depot!K9+Depot!K11+Depot!K13+Depot!K16+Depot!K17+Depot!K18+Depot!K21+Depot!K23)/Depot!K25</f>
        <v>0.43794551398120463</v>
      </c>
      <c r="B80" s="76">
        <f>(Depot!K6+Depot!K10+Depot!K12+Depot!K15+Depot!K19+Depot!K20+Depot!K24)/Depot!K25</f>
        <v>0.3815021391577092</v>
      </c>
      <c r="C80" s="76">
        <f>(Depot!K5+Depot!K14)/Depot!K25</f>
        <v>0.11602319976699199</v>
      </c>
      <c r="D80" s="76">
        <f>Depot!K22/Depot!K25</f>
        <v>6.4529147094094227E-2</v>
      </c>
      <c r="E80" s="78"/>
      <c r="F80" s="78"/>
      <c r="G80" s="78"/>
      <c r="H80" s="78"/>
      <c r="I80" s="78"/>
      <c r="K80" s="89"/>
      <c r="U80" s="51"/>
    </row>
    <row r="81" spans="1:21" x14ac:dyDescent="0.2">
      <c r="A81" s="90"/>
      <c r="B81" s="90"/>
      <c r="C81" s="90"/>
      <c r="D81" s="90"/>
      <c r="E81" s="87"/>
      <c r="K81" s="89"/>
      <c r="U81" s="51"/>
    </row>
    <row r="82" spans="1:21" x14ac:dyDescent="0.2">
      <c r="A82" s="86"/>
      <c r="B82" s="86"/>
      <c r="C82" s="86"/>
      <c r="D82" s="86"/>
      <c r="E82" s="87"/>
      <c r="K82" s="89"/>
      <c r="U82" s="51"/>
    </row>
    <row r="83" spans="1:21" x14ac:dyDescent="0.2">
      <c r="A83" s="88"/>
      <c r="B83" s="88"/>
      <c r="C83" s="88"/>
      <c r="D83" s="88"/>
      <c r="E83" s="87"/>
      <c r="K83" s="89"/>
      <c r="U83" s="51"/>
    </row>
    <row r="84" spans="1:21" x14ac:dyDescent="0.2">
      <c r="A84" s="90"/>
      <c r="B84" s="90"/>
      <c r="C84" s="90"/>
      <c r="D84" s="90"/>
      <c r="E84" s="87"/>
      <c r="U84" s="51"/>
    </row>
    <row r="85" spans="1:21" x14ac:dyDescent="0.2">
      <c r="A85" s="86"/>
      <c r="B85" s="86"/>
      <c r="C85" s="86"/>
      <c r="D85" s="90"/>
      <c r="E85" s="87"/>
      <c r="U85" s="51"/>
    </row>
    <row r="86" spans="1:21" x14ac:dyDescent="0.2">
      <c r="A86" s="88"/>
      <c r="B86" s="88"/>
      <c r="C86" s="88"/>
      <c r="D86" s="90"/>
      <c r="E86" s="87"/>
      <c r="U86" s="51"/>
    </row>
    <row r="87" spans="1:21" x14ac:dyDescent="0.2">
      <c r="A87" s="87"/>
      <c r="B87" s="87"/>
      <c r="C87" s="87"/>
      <c r="D87" s="87"/>
      <c r="E87" s="87"/>
      <c r="U87" s="51"/>
    </row>
    <row r="95" spans="1:21" x14ac:dyDescent="0.2">
      <c r="L95" s="69"/>
    </row>
    <row r="96" spans="1:21" x14ac:dyDescent="0.2">
      <c r="L96" s="69"/>
    </row>
    <row r="106" spans="1:10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</row>
    <row r="107" spans="1:10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</row>
    <row r="108" spans="1:10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</row>
    <row r="109" spans="1:10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</row>
    <row r="110" spans="1:10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</row>
    <row r="111" spans="1:10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</row>
    <row r="112" spans="1:10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</row>
    <row r="113" spans="1:10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</row>
    <row r="114" spans="1:10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</row>
    <row r="115" spans="1:10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</row>
    <row r="116" spans="1:10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</row>
    <row r="117" spans="1:10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</row>
    <row r="118" spans="1:10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</row>
  </sheetData>
  <sheetProtection selectLockedCells="1" selectUnlockedCells="1"/>
  <mergeCells count="1">
    <mergeCell ref="A2:H2"/>
  </mergeCells>
  <hyperlinks>
    <hyperlink ref="B41" r:id="rId1" xr:uid="{0B820A42-4602-456D-AF16-F887AA1B3CA6}"/>
    <hyperlink ref="B42" r:id="rId2" xr:uid="{89CFCC43-FD2D-47F5-B3A4-B6411CF5B50B}"/>
    <hyperlink ref="B43" r:id="rId3" xr:uid="{AFB7187F-FB48-499C-B777-DEFA738D4111}"/>
    <hyperlink ref="B44" r:id="rId4" xr:uid="{A2D738FA-99EE-4290-BAA4-168A7BFFC4E9}"/>
    <hyperlink ref="B45" r:id="rId5" xr:uid="{40A7E54E-7CB7-4540-A113-6FC88086B051}"/>
    <hyperlink ref="B46" r:id="rId6" xr:uid="{D14A137E-3546-4C9F-8A60-CCE018AB587C}"/>
    <hyperlink ref="B47" r:id="rId7" xr:uid="{DE1C845E-2485-4E41-9D80-F137FA5A02B3}"/>
    <hyperlink ref="B48" r:id="rId8" xr:uid="{50AB84AF-0B0D-4D1B-87B1-3872877F708A}"/>
    <hyperlink ref="B49" r:id="rId9" xr:uid="{283D4E7C-C503-4755-A92C-45A3F296A5D4}"/>
    <hyperlink ref="B52" r:id="rId10" xr:uid="{6104C332-9A45-4381-858F-6F6EEEE9904E}"/>
    <hyperlink ref="B53" r:id="rId11" xr:uid="{AAE54F80-9020-42A8-9F88-DEF589453AD7}"/>
    <hyperlink ref="B54" r:id="rId12" xr:uid="{2154EB3E-254E-4D6E-9B6A-6F1C332C3D76}"/>
    <hyperlink ref="B55" r:id="rId13" xr:uid="{87C2CE17-5E80-4C28-B944-7616ED800DFD}"/>
    <hyperlink ref="B58" r:id="rId14" xr:uid="{4E2A06CF-5D4F-4E90-816B-36B43C7037C2}"/>
    <hyperlink ref="B59" r:id="rId15" xr:uid="{022FE507-4604-4BBD-978C-0C4111CB5388}"/>
    <hyperlink ref="B60" r:id="rId16" xr:uid="{1DA625A5-7B32-49F5-9005-685A7FD79D2D}"/>
    <hyperlink ref="B61" r:id="rId17" xr:uid="{8E792928-731D-498F-B9F2-ED8567ECBDB7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8"/>
  <headerFooter alignWithMargins="0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6A83-1577-43E5-BD36-47392D9FF9F4}">
  <dimension ref="A1:K35"/>
  <sheetViews>
    <sheetView tabSelected="1" workbookViewId="0">
      <selection activeCell="E11" sqref="E11"/>
    </sheetView>
  </sheetViews>
  <sheetFormatPr baseColWidth="10" defaultColWidth="11.42578125" defaultRowHeight="12.75" x14ac:dyDescent="0.2"/>
  <cols>
    <col min="1" max="1" width="16.7109375" style="1" customWidth="1"/>
    <col min="2" max="6" width="13.7109375" style="1" customWidth="1"/>
    <col min="7" max="7" width="15.7109375" style="1" customWidth="1"/>
    <col min="8" max="8" width="13.5703125" style="1" customWidth="1"/>
    <col min="9" max="9" width="11.42578125" style="1" customWidth="1"/>
    <col min="10" max="10" width="11.42578125" style="1"/>
    <col min="11" max="11" width="11.42578125" style="1" customWidth="1"/>
    <col min="12" max="16384" width="11.42578125" style="1"/>
  </cols>
  <sheetData>
    <row r="1" spans="1:11" x14ac:dyDescent="0.2">
      <c r="I1" s="2"/>
      <c r="J1" s="2"/>
      <c r="K1" s="2"/>
    </row>
    <row r="2" spans="1:11" ht="18" x14ac:dyDescent="0.25">
      <c r="A2" s="139" t="s">
        <v>52</v>
      </c>
      <c r="B2" s="140"/>
      <c r="C2" s="140"/>
      <c r="D2" s="140"/>
      <c r="E2" s="140"/>
      <c r="F2" s="149"/>
      <c r="G2" s="149"/>
      <c r="H2" s="150"/>
      <c r="I2" s="2"/>
      <c r="J2" s="2"/>
      <c r="K2" s="2"/>
    </row>
    <row r="3" spans="1:11" x14ac:dyDescent="0.2">
      <c r="I3" s="2"/>
      <c r="J3" s="2"/>
      <c r="K3" s="2"/>
    </row>
    <row r="4" spans="1:11" x14ac:dyDescent="0.2">
      <c r="A4" s="61" t="s">
        <v>53</v>
      </c>
      <c r="B4" s="5" t="s">
        <v>114</v>
      </c>
      <c r="C4" s="5" t="s">
        <v>115</v>
      </c>
      <c r="D4" s="5" t="s">
        <v>116</v>
      </c>
      <c r="E4" s="5" t="s">
        <v>122</v>
      </c>
      <c r="F4" s="5" t="s">
        <v>118</v>
      </c>
      <c r="G4" s="5" t="s">
        <v>54</v>
      </c>
      <c r="H4" s="62" t="s">
        <v>117</v>
      </c>
      <c r="I4" s="2"/>
      <c r="J4" s="2"/>
      <c r="K4" s="2"/>
    </row>
    <row r="5" spans="1:11" x14ac:dyDescent="0.2">
      <c r="A5" s="61" t="s">
        <v>163</v>
      </c>
      <c r="B5" s="70">
        <v>0</v>
      </c>
      <c r="C5" s="71">
        <v>0</v>
      </c>
      <c r="D5" s="71">
        <f>D6+B5-C5</f>
        <v>22820.28</v>
      </c>
      <c r="E5" s="71" t="s">
        <v>161</v>
      </c>
      <c r="F5" s="71" t="s">
        <v>161</v>
      </c>
      <c r="G5" s="71" t="s">
        <v>161</v>
      </c>
      <c r="H5" s="72">
        <f>IF(E13="-",0,IF(E5="-",0,(E5+F5)/(E13+F13+B5-C5)-1))</f>
        <v>0</v>
      </c>
      <c r="I5" s="2"/>
      <c r="J5" s="2"/>
      <c r="K5" s="2"/>
    </row>
    <row r="6" spans="1:11" x14ac:dyDescent="0.2">
      <c r="A6" s="65" t="s">
        <v>160</v>
      </c>
      <c r="B6" s="25">
        <v>0</v>
      </c>
      <c r="C6" s="63">
        <v>0</v>
      </c>
      <c r="D6" s="63">
        <f t="shared" ref="D6:D11" si="0">D7+B6-C6</f>
        <v>22820.28</v>
      </c>
      <c r="E6" s="63" t="s">
        <v>161</v>
      </c>
      <c r="F6" s="63" t="s">
        <v>161</v>
      </c>
      <c r="G6" s="63" t="s">
        <v>161</v>
      </c>
      <c r="H6" s="59">
        <f t="shared" ref="H6:H10" si="1">IF(E7="-",0,IF(E6="-",0,(E6+F6)/(E7+F7+B6-C6)-1))</f>
        <v>0</v>
      </c>
      <c r="I6" s="2"/>
      <c r="J6" s="2"/>
      <c r="K6" s="2"/>
    </row>
    <row r="7" spans="1:11" x14ac:dyDescent="0.2">
      <c r="A7" s="64" t="s">
        <v>158</v>
      </c>
      <c r="B7" s="68">
        <v>0</v>
      </c>
      <c r="C7" s="66">
        <v>0</v>
      </c>
      <c r="D7" s="66">
        <f>D8+B7-C7</f>
        <v>22820.28</v>
      </c>
      <c r="E7" s="66" t="s">
        <v>161</v>
      </c>
      <c r="F7" s="66" t="s">
        <v>161</v>
      </c>
      <c r="G7" s="66" t="s">
        <v>161</v>
      </c>
      <c r="H7" s="67">
        <f t="shared" si="1"/>
        <v>0</v>
      </c>
      <c r="I7" s="2"/>
      <c r="J7" s="2"/>
      <c r="K7" s="2"/>
    </row>
    <row r="8" spans="1:11" x14ac:dyDescent="0.2">
      <c r="A8" s="65" t="s">
        <v>159</v>
      </c>
      <c r="B8" s="25">
        <v>0</v>
      </c>
      <c r="C8" s="63">
        <v>0</v>
      </c>
      <c r="D8" s="63">
        <f t="shared" si="0"/>
        <v>22820.28</v>
      </c>
      <c r="E8" s="63" t="s">
        <v>161</v>
      </c>
      <c r="F8" s="63" t="s">
        <v>161</v>
      </c>
      <c r="G8" s="63" t="s">
        <v>161</v>
      </c>
      <c r="H8" s="59">
        <f t="shared" si="1"/>
        <v>0</v>
      </c>
      <c r="I8" s="2"/>
      <c r="J8" s="2"/>
      <c r="K8" s="2"/>
    </row>
    <row r="9" spans="1:11" x14ac:dyDescent="0.2">
      <c r="A9" s="64" t="s">
        <v>157</v>
      </c>
      <c r="B9" s="68">
        <v>0</v>
      </c>
      <c r="C9" s="66">
        <v>0</v>
      </c>
      <c r="D9" s="66">
        <f t="shared" si="0"/>
        <v>22820.28</v>
      </c>
      <c r="E9" s="66" t="s">
        <v>161</v>
      </c>
      <c r="F9" s="66" t="s">
        <v>161</v>
      </c>
      <c r="G9" s="66" t="s">
        <v>161</v>
      </c>
      <c r="H9" s="67">
        <f>IF(E10="-",0,IF(E9="-",0,(E9+F9)/(E10+F10+B9-C9)-1))</f>
        <v>0</v>
      </c>
      <c r="I9" s="2"/>
      <c r="J9" s="2"/>
      <c r="K9" s="2"/>
    </row>
    <row r="10" spans="1:11" x14ac:dyDescent="0.2">
      <c r="A10" s="65" t="s">
        <v>156</v>
      </c>
      <c r="B10" s="25">
        <v>0</v>
      </c>
      <c r="C10" s="63">
        <v>0</v>
      </c>
      <c r="D10" s="63">
        <f t="shared" si="0"/>
        <v>22820.28</v>
      </c>
      <c r="E10" s="63">
        <v>29463.608598851599</v>
      </c>
      <c r="F10" s="63">
        <v>2162.85</v>
      </c>
      <c r="G10" s="63">
        <v>672.54</v>
      </c>
      <c r="H10" s="59">
        <f t="shared" si="1"/>
        <v>0.11216032230068196</v>
      </c>
      <c r="I10" s="2"/>
      <c r="J10" s="2"/>
      <c r="K10" s="2"/>
    </row>
    <row r="11" spans="1:11" x14ac:dyDescent="0.2">
      <c r="A11" s="64" t="s">
        <v>138</v>
      </c>
      <c r="B11" s="68">
        <v>0</v>
      </c>
      <c r="C11" s="66">
        <v>0</v>
      </c>
      <c r="D11" s="66">
        <f t="shared" si="0"/>
        <v>22820.28</v>
      </c>
      <c r="E11" s="66">
        <v>24241.82</v>
      </c>
      <c r="F11" s="66">
        <v>4195.1400000000003</v>
      </c>
      <c r="G11" s="66">
        <v>596.74</v>
      </c>
      <c r="H11" s="67">
        <f>IF(E12="-",0,IF(E11="-",0,(E11+F11)/(E12+F12+B11-C11)-1))</f>
        <v>6.840041298121724E-2</v>
      </c>
      <c r="I11" s="2"/>
      <c r="J11" s="2"/>
      <c r="K11" s="2"/>
    </row>
    <row r="12" spans="1:11" x14ac:dyDescent="0.2">
      <c r="A12" s="65" t="s">
        <v>137</v>
      </c>
      <c r="B12" s="25">
        <v>0</v>
      </c>
      <c r="C12" s="63">
        <v>0</v>
      </c>
      <c r="D12" s="63">
        <f>D13+B12-C12</f>
        <v>22820.28</v>
      </c>
      <c r="E12" s="63">
        <v>25520.918064331392</v>
      </c>
      <c r="F12" s="63">
        <v>1095.47</v>
      </c>
      <c r="G12" s="63">
        <v>602.82000000000005</v>
      </c>
      <c r="H12" s="59">
        <f>IF(E13="-",0,IF(E12="-",0,(E12+F12)/(E13+F13+B12-C12)-1))</f>
        <v>9.491728444773595E-2</v>
      </c>
      <c r="I12" s="2"/>
      <c r="J12" s="2"/>
      <c r="K12" s="2"/>
    </row>
    <row r="13" spans="1:11" x14ac:dyDescent="0.2">
      <c r="A13" s="64" t="s">
        <v>113</v>
      </c>
      <c r="B13" s="68">
        <v>0</v>
      </c>
      <c r="C13" s="66">
        <v>0</v>
      </c>
      <c r="D13" s="66">
        <f>D14+B13-C13</f>
        <v>22820.28</v>
      </c>
      <c r="E13" s="66">
        <v>23776.99</v>
      </c>
      <c r="F13" s="66">
        <v>532.04999999999995</v>
      </c>
      <c r="G13" s="66">
        <v>520.96</v>
      </c>
      <c r="H13" s="67">
        <f>IF(E14="-",0,IF(E13="-",0,(E13+F13)/(E14+F14+B13-C13)-1))</f>
        <v>4.3736318881866687E-2</v>
      </c>
      <c r="I13" s="2"/>
      <c r="J13" s="2"/>
      <c r="K13" s="2"/>
    </row>
    <row r="14" spans="1:11" x14ac:dyDescent="0.2">
      <c r="A14" s="65" t="s">
        <v>112</v>
      </c>
      <c r="B14" s="25">
        <v>0</v>
      </c>
      <c r="C14" s="63">
        <v>0</v>
      </c>
      <c r="D14" s="63">
        <f>D15+B14-C14</f>
        <v>22820.28</v>
      </c>
      <c r="E14" s="63">
        <v>22616.22</v>
      </c>
      <c r="F14" s="63">
        <f>734.86/1.09</f>
        <v>674.18348623853205</v>
      </c>
      <c r="G14" s="63">
        <v>491.68</v>
      </c>
      <c r="H14" s="59">
        <f>IF(E15="-",0,IF(E14="-",0,(E14+F14)/(E15+F15+B14-C14)-1))</f>
        <v>1.6371345991797348E-2</v>
      </c>
      <c r="I14" s="3"/>
      <c r="J14" s="2"/>
      <c r="K14" s="2"/>
    </row>
    <row r="15" spans="1:11" x14ac:dyDescent="0.2">
      <c r="A15" s="60" t="s">
        <v>60</v>
      </c>
      <c r="B15" s="83">
        <v>22820.28</v>
      </c>
      <c r="C15" s="84">
        <v>0</v>
      </c>
      <c r="D15" s="84">
        <f>B15</f>
        <v>22820.28</v>
      </c>
      <c r="E15" s="84">
        <v>22820.28</v>
      </c>
      <c r="F15" s="84">
        <v>94.97</v>
      </c>
      <c r="G15" s="84">
        <v>578.58000000000004</v>
      </c>
      <c r="H15" s="85">
        <v>0</v>
      </c>
      <c r="I15" s="3"/>
      <c r="J15" s="2"/>
      <c r="K15" s="2"/>
    </row>
    <row r="16" spans="1:11" x14ac:dyDescent="0.2">
      <c r="H16" s="27"/>
    </row>
    <row r="17" spans="1:8" x14ac:dyDescent="0.2">
      <c r="A17" s="15" t="s">
        <v>23</v>
      </c>
      <c r="B17" s="16"/>
      <c r="C17" s="16"/>
      <c r="D17" s="26"/>
      <c r="E17" s="26"/>
      <c r="F17" s="26"/>
      <c r="G17" s="26"/>
      <c r="H17" s="26"/>
    </row>
    <row r="18" spans="1:8" x14ac:dyDescent="0.2">
      <c r="A18" s="17" t="s">
        <v>24</v>
      </c>
      <c r="B18" s="18" t="s">
        <v>25</v>
      </c>
      <c r="C18" s="18"/>
      <c r="D18" s="26"/>
      <c r="E18" s="26"/>
      <c r="F18" s="26"/>
      <c r="G18" s="26"/>
      <c r="H18" s="26"/>
    </row>
    <row r="19" spans="1:8" x14ac:dyDescent="0.2">
      <c r="A19" s="17" t="s">
        <v>26</v>
      </c>
      <c r="B19" s="19" t="s">
        <v>27</v>
      </c>
      <c r="C19" s="19"/>
      <c r="D19" s="26"/>
      <c r="E19" s="26"/>
      <c r="F19" s="26"/>
      <c r="G19" s="26"/>
      <c r="H19" s="26"/>
    </row>
    <row r="20" spans="1:8" x14ac:dyDescent="0.2">
      <c r="A20" s="17" t="s">
        <v>28</v>
      </c>
      <c r="B20" s="18" t="s">
        <v>29</v>
      </c>
      <c r="C20" s="18"/>
      <c r="D20" s="26"/>
      <c r="E20" s="26"/>
      <c r="F20" s="26"/>
      <c r="G20" s="26"/>
      <c r="H20" s="26"/>
    </row>
    <row r="21" spans="1:8" x14ac:dyDescent="0.2">
      <c r="A21" s="17" t="s">
        <v>30</v>
      </c>
      <c r="B21" s="18" t="s">
        <v>31</v>
      </c>
      <c r="C21" s="18"/>
      <c r="D21" s="26"/>
      <c r="E21" s="26"/>
      <c r="F21" s="26"/>
      <c r="G21" s="26"/>
      <c r="H21" s="26"/>
    </row>
    <row r="22" spans="1:8" x14ac:dyDescent="0.2">
      <c r="A22" s="17" t="s">
        <v>32</v>
      </c>
      <c r="B22" s="20" t="s">
        <v>33</v>
      </c>
      <c r="C22" s="20"/>
      <c r="D22" s="26"/>
      <c r="E22" s="26"/>
      <c r="F22" s="26"/>
      <c r="G22" s="26"/>
      <c r="H22" s="26"/>
    </row>
    <row r="23" spans="1:8" x14ac:dyDescent="0.2">
      <c r="A23" s="17" t="s">
        <v>34</v>
      </c>
      <c r="B23" s="20" t="s">
        <v>35</v>
      </c>
      <c r="C23" s="20"/>
    </row>
    <row r="24" spans="1:8" x14ac:dyDescent="0.2">
      <c r="A24" s="17" t="s">
        <v>36</v>
      </c>
      <c r="B24" s="18" t="s">
        <v>37</v>
      </c>
      <c r="C24" s="18"/>
    </row>
    <row r="25" spans="1:8" x14ac:dyDescent="0.2">
      <c r="A25" s="17" t="s">
        <v>38</v>
      </c>
      <c r="B25" s="20" t="s">
        <v>39</v>
      </c>
      <c r="C25" s="20"/>
    </row>
    <row r="26" spans="1:8" x14ac:dyDescent="0.2">
      <c r="A26" s="17" t="s">
        <v>40</v>
      </c>
      <c r="B26" s="18" t="s">
        <v>41</v>
      </c>
      <c r="C26" s="18"/>
    </row>
    <row r="27" spans="1:8" x14ac:dyDescent="0.2">
      <c r="A27" s="16"/>
      <c r="B27" s="16"/>
      <c r="C27" s="16"/>
    </row>
    <row r="28" spans="1:8" x14ac:dyDescent="0.2">
      <c r="A28" s="21" t="s">
        <v>42</v>
      </c>
      <c r="B28" s="16"/>
      <c r="C28" s="16"/>
    </row>
    <row r="29" spans="1:8" x14ac:dyDescent="0.2">
      <c r="A29" s="22" t="s">
        <v>38</v>
      </c>
      <c r="B29" s="19" t="s">
        <v>43</v>
      </c>
      <c r="C29" s="19"/>
    </row>
    <row r="30" spans="1:8" x14ac:dyDescent="0.2">
      <c r="A30" s="16" t="s">
        <v>44</v>
      </c>
      <c r="B30" s="19" t="s">
        <v>45</v>
      </c>
      <c r="C30" s="19"/>
    </row>
    <row r="31" spans="1:8" x14ac:dyDescent="0.2">
      <c r="A31" s="16" t="s">
        <v>46</v>
      </c>
      <c r="B31" s="19" t="s">
        <v>47</v>
      </c>
      <c r="C31" s="19"/>
    </row>
    <row r="32" spans="1:8" x14ac:dyDescent="0.2">
      <c r="A32" s="16" t="s">
        <v>48</v>
      </c>
      <c r="B32" s="18" t="s">
        <v>49</v>
      </c>
      <c r="C32" s="18"/>
    </row>
    <row r="33" spans="1:3" x14ac:dyDescent="0.2">
      <c r="A33" s="22"/>
      <c r="B33" s="16"/>
      <c r="C33" s="16"/>
    </row>
    <row r="34" spans="1:3" x14ac:dyDescent="0.2">
      <c r="A34" s="21" t="s">
        <v>50</v>
      </c>
      <c r="B34" s="16"/>
      <c r="C34" s="16"/>
    </row>
    <row r="35" spans="1:3" x14ac:dyDescent="0.2">
      <c r="A35" s="23">
        <v>45838</v>
      </c>
      <c r="B35" s="16"/>
      <c r="C35" s="16"/>
    </row>
  </sheetData>
  <sheetProtection selectLockedCells="1" selectUnlockedCells="1"/>
  <mergeCells count="1">
    <mergeCell ref="A2:H2"/>
  </mergeCells>
  <hyperlinks>
    <hyperlink ref="B18" r:id="rId1" xr:uid="{0AB2EC98-F125-4561-AAA2-5D1AA01D825F}"/>
    <hyperlink ref="B19" r:id="rId2" xr:uid="{EC9B4873-DC20-4332-A22F-F77F570886A4}"/>
    <hyperlink ref="B20" r:id="rId3" xr:uid="{F285D0F7-AE8F-41C4-B0A2-064413D7B8AA}"/>
    <hyperlink ref="B21" r:id="rId4" xr:uid="{E40557AA-30B5-4F2B-84D3-ED1C895E87A6}"/>
    <hyperlink ref="B22" r:id="rId5" xr:uid="{20681E93-2E2A-482E-A08B-FB5EC3771741}"/>
    <hyperlink ref="B23" r:id="rId6" xr:uid="{7D3A7886-CD23-4218-BB07-AD138F775C06}"/>
    <hyperlink ref="B24" r:id="rId7" xr:uid="{96645955-6100-4F4A-9640-E3499ED2D066}"/>
    <hyperlink ref="B25" r:id="rId8" xr:uid="{4011616D-B905-4640-969C-7A873B7F724E}"/>
    <hyperlink ref="B26" r:id="rId9" xr:uid="{9A595FDC-DDAE-4368-9D7C-1730E5E619D3}"/>
    <hyperlink ref="B29" r:id="rId10" xr:uid="{AE3B59A7-C134-41D7-B9E9-DAED0BE6289E}"/>
    <hyperlink ref="B30" r:id="rId11" xr:uid="{0CB2CD09-F1BD-4803-B19D-9F16536782FB}"/>
    <hyperlink ref="B31" r:id="rId12" xr:uid="{71936848-E213-4084-84F6-7F8C6BEBF525}"/>
    <hyperlink ref="B32" r:id="rId13" xr:uid="{14873DAC-AD20-4836-B2AD-B3D142F66355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Depot</vt:lpstr>
      <vt:lpstr>Gliederung</vt:lpstr>
      <vt:lpstr>Entwicklung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Pazos</dc:creator>
  <cp:lastModifiedBy>Luis Pazos</cp:lastModifiedBy>
  <dcterms:created xsi:type="dcterms:W3CDTF">2018-05-04T06:08:09Z</dcterms:created>
  <dcterms:modified xsi:type="dcterms:W3CDTF">2025-07-10T15:00:20Z</dcterms:modified>
</cp:coreProperties>
</file>